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vml" ContentType="application/vnd.openxmlformats-officedocument.vmlDrawing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autoCompressPictures="0"/>
  <bookViews>
    <workbookView xWindow="5620" yWindow="-420" windowWidth="24800" windowHeight="15240"/>
  </bookViews>
  <sheets>
    <sheet name="Tab Summary" sheetId="10" r:id="rId1"/>
    <sheet name="Spirit of AMTA" sheetId="4" r:id="rId2"/>
  </sheets>
  <definedNames>
    <definedName name="_xlnm._FilterDatabase" localSheetId="1" hidden="1">'Spirit of AMTA'!$A$1:$C$25</definedName>
    <definedName name="_xlnm.Print_Area" localSheetId="0">'Tab Summary'!$A$1:$T$140</definedName>
  </definedName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1" i="4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C5"/>
  <c r="B5"/>
  <c r="A5"/>
  <c r="C4"/>
  <c r="B4"/>
  <c r="A4"/>
  <c r="C3"/>
  <c r="B3"/>
  <c r="A3"/>
  <c r="C2"/>
  <c r="B2"/>
  <c r="A2"/>
  <c r="T82" i="10"/>
  <c r="P82"/>
  <c r="Y81"/>
  <c r="X81"/>
  <c r="V81"/>
  <c r="U81"/>
  <c r="Y80"/>
  <c r="X80"/>
  <c r="W80"/>
  <c r="V80"/>
  <c r="U80"/>
  <c r="T80"/>
  <c r="R80"/>
  <c r="P80"/>
  <c r="T79"/>
  <c r="P79"/>
  <c r="Y78"/>
  <c r="X78"/>
  <c r="V78"/>
  <c r="U78"/>
  <c r="Y77"/>
  <c r="X77"/>
  <c r="W77"/>
  <c r="V77"/>
  <c r="U77"/>
  <c r="T77"/>
  <c r="R77"/>
  <c r="P77"/>
  <c r="T76"/>
  <c r="P76"/>
  <c r="Y75"/>
  <c r="X75"/>
  <c r="V75"/>
  <c r="U75"/>
  <c r="Y74"/>
  <c r="X74"/>
  <c r="W74"/>
  <c r="V74"/>
  <c r="U74"/>
  <c r="T74"/>
  <c r="R74"/>
  <c r="P74"/>
  <c r="T73"/>
  <c r="P73"/>
  <c r="Y72"/>
  <c r="X72"/>
  <c r="V72"/>
  <c r="U72"/>
  <c r="Y71"/>
  <c r="X71"/>
  <c r="W71"/>
  <c r="V71"/>
  <c r="U71"/>
  <c r="T71"/>
  <c r="R71"/>
  <c r="P71"/>
  <c r="T70"/>
  <c r="P70"/>
  <c r="Y69"/>
  <c r="X69"/>
  <c r="V69"/>
  <c r="U69"/>
  <c r="Y68"/>
  <c r="X68"/>
  <c r="W68"/>
  <c r="V68"/>
  <c r="U68"/>
  <c r="T68"/>
  <c r="R68"/>
  <c r="P68"/>
  <c r="T67"/>
  <c r="P67"/>
  <c r="Y66"/>
  <c r="X66"/>
  <c r="V66"/>
  <c r="U66"/>
  <c r="Y65"/>
  <c r="X65"/>
  <c r="W65"/>
  <c r="V65"/>
  <c r="U65"/>
  <c r="T65"/>
  <c r="R65"/>
  <c r="P65"/>
  <c r="T64"/>
  <c r="P64"/>
  <c r="Y63"/>
  <c r="X63"/>
  <c r="V63"/>
  <c r="U63"/>
  <c r="Y62"/>
  <c r="X62"/>
  <c r="W62"/>
  <c r="V62"/>
  <c r="U62"/>
  <c r="T62"/>
  <c r="R62"/>
  <c r="P62"/>
  <c r="T61"/>
  <c r="P61"/>
  <c r="Y60"/>
  <c r="X60"/>
  <c r="V60"/>
  <c r="U60"/>
  <c r="Y59"/>
  <c r="X59"/>
  <c r="W59"/>
  <c r="V59"/>
  <c r="U59"/>
  <c r="T59"/>
  <c r="R59"/>
  <c r="P59"/>
  <c r="T58"/>
  <c r="P58"/>
  <c r="Y57"/>
  <c r="X57"/>
  <c r="V57"/>
  <c r="U57"/>
  <c r="Y56"/>
  <c r="X56"/>
  <c r="W56"/>
  <c r="V56"/>
  <c r="U56"/>
  <c r="T56"/>
  <c r="R56"/>
  <c r="P56"/>
  <c r="T54"/>
  <c r="P54"/>
  <c r="Y53"/>
  <c r="X53"/>
  <c r="V53"/>
  <c r="U53"/>
  <c r="Y52"/>
  <c r="X52"/>
  <c r="W52"/>
  <c r="V52"/>
  <c r="U52"/>
  <c r="T52"/>
  <c r="R52"/>
  <c r="P52"/>
  <c r="T51"/>
  <c r="P51"/>
  <c r="Y50"/>
  <c r="X50"/>
  <c r="V50"/>
  <c r="U50"/>
  <c r="Y49"/>
  <c r="X49"/>
  <c r="W49"/>
  <c r="V49"/>
  <c r="U49"/>
  <c r="T49"/>
  <c r="R49"/>
  <c r="P49"/>
  <c r="T48"/>
  <c r="P48"/>
  <c r="Y47"/>
  <c r="X47"/>
  <c r="V47"/>
  <c r="U47"/>
  <c r="Y46"/>
  <c r="X46"/>
  <c r="W46"/>
  <c r="V46"/>
  <c r="U46"/>
  <c r="T46"/>
  <c r="R46"/>
  <c r="P46"/>
  <c r="T45"/>
  <c r="P45"/>
  <c r="Y44"/>
  <c r="X44"/>
  <c r="V44"/>
  <c r="U44"/>
  <c r="Y43"/>
  <c r="X43"/>
  <c r="W43"/>
  <c r="V43"/>
  <c r="U43"/>
  <c r="T43"/>
  <c r="R43"/>
  <c r="P43"/>
  <c r="T42"/>
  <c r="P42"/>
  <c r="Y41"/>
  <c r="X41"/>
  <c r="V41"/>
  <c r="U41"/>
  <c r="Y40"/>
  <c r="X40"/>
  <c r="W40"/>
  <c r="V40"/>
  <c r="U40"/>
  <c r="T40"/>
  <c r="R40"/>
  <c r="P40"/>
  <c r="T39"/>
  <c r="P39"/>
  <c r="Y38"/>
  <c r="X38"/>
  <c r="V38"/>
  <c r="U38"/>
  <c r="Y37"/>
  <c r="X37"/>
  <c r="W37"/>
  <c r="V37"/>
  <c r="U37"/>
  <c r="T37"/>
  <c r="R37"/>
  <c r="P37"/>
  <c r="T36"/>
  <c r="P36"/>
  <c r="AC35"/>
  <c r="AB35"/>
  <c r="Y35"/>
  <c r="X35"/>
  <c r="V35"/>
  <c r="U35"/>
  <c r="AC34"/>
  <c r="AB34"/>
  <c r="Y34"/>
  <c r="X34"/>
  <c r="W34"/>
  <c r="V34"/>
  <c r="U34"/>
  <c r="T34"/>
  <c r="R34"/>
  <c r="P34"/>
  <c r="AG33"/>
  <c r="AF33"/>
  <c r="AE33"/>
  <c r="AC33"/>
  <c r="T33"/>
  <c r="P33"/>
  <c r="AG32"/>
  <c r="AF32"/>
  <c r="AE32"/>
  <c r="AC32"/>
  <c r="Y32"/>
  <c r="X32"/>
  <c r="V32"/>
  <c r="U32"/>
  <c r="AG31"/>
  <c r="AF31"/>
  <c r="AE31"/>
  <c r="AC31"/>
  <c r="Y31"/>
  <c r="X31"/>
  <c r="W31"/>
  <c r="V31"/>
  <c r="U31"/>
  <c r="T31"/>
  <c r="R31"/>
  <c r="P31"/>
  <c r="AG30"/>
  <c r="AF30"/>
  <c r="AE30"/>
  <c r="AC30"/>
  <c r="T30"/>
  <c r="P30"/>
  <c r="AG29"/>
  <c r="AF29"/>
  <c r="AE29"/>
  <c r="AC29"/>
  <c r="Y29"/>
  <c r="X29"/>
  <c r="V29"/>
  <c r="U29"/>
  <c r="AG28"/>
  <c r="AF28"/>
  <c r="AE28"/>
  <c r="AC28"/>
  <c r="Y28"/>
  <c r="X28"/>
  <c r="W28"/>
  <c r="V28"/>
  <c r="U28"/>
  <c r="T28"/>
  <c r="R28"/>
  <c r="P28"/>
  <c r="AG27"/>
  <c r="AF27"/>
  <c r="AE27"/>
  <c r="AC27"/>
  <c r="T27"/>
  <c r="P27"/>
  <c r="AG26"/>
  <c r="AF26"/>
  <c r="AE26"/>
  <c r="AC26"/>
  <c r="Y26"/>
  <c r="X26"/>
  <c r="V26"/>
  <c r="U26"/>
  <c r="AG25"/>
  <c r="AF25"/>
  <c r="AE25"/>
  <c r="AC25"/>
  <c r="Y25"/>
  <c r="X25"/>
  <c r="W25"/>
  <c r="V25"/>
  <c r="U25"/>
  <c r="T25"/>
  <c r="R25"/>
  <c r="P25"/>
  <c r="AG24"/>
  <c r="AF24"/>
  <c r="AE24"/>
  <c r="AC24"/>
  <c r="T24"/>
  <c r="P24"/>
  <c r="AG23"/>
  <c r="AF23"/>
  <c r="AE23"/>
  <c r="AC23"/>
  <c r="Y23"/>
  <c r="X23"/>
  <c r="V23"/>
  <c r="U23"/>
  <c r="AG22"/>
  <c r="AF22"/>
  <c r="AE22"/>
  <c r="AC22"/>
  <c r="Y22"/>
  <c r="X22"/>
  <c r="W22"/>
  <c r="V22"/>
  <c r="U22"/>
  <c r="T22"/>
  <c r="R22"/>
  <c r="P22"/>
  <c r="AG21"/>
  <c r="AF21"/>
  <c r="AE21"/>
  <c r="AC21"/>
  <c r="T21"/>
  <c r="P21"/>
  <c r="AG20"/>
  <c r="AF20"/>
  <c r="AE20"/>
  <c r="AC20"/>
  <c r="Y20"/>
  <c r="X20"/>
  <c r="V20"/>
  <c r="U20"/>
  <c r="AG19"/>
  <c r="AF19"/>
  <c r="AE19"/>
  <c r="AC19"/>
  <c r="Y19"/>
  <c r="X19"/>
  <c r="W19"/>
  <c r="V19"/>
  <c r="U19"/>
  <c r="T19"/>
  <c r="R19"/>
  <c r="P19"/>
  <c r="AG18"/>
  <c r="AF18"/>
  <c r="AE18"/>
  <c r="AC18"/>
  <c r="T18"/>
  <c r="P18"/>
  <c r="AG17"/>
  <c r="AF17"/>
  <c r="AE17"/>
  <c r="AC17"/>
  <c r="Y17"/>
  <c r="X17"/>
  <c r="V17"/>
  <c r="U17"/>
  <c r="AG16"/>
  <c r="AF16"/>
  <c r="AE16"/>
  <c r="AC16"/>
  <c r="Y16"/>
  <c r="X16"/>
  <c r="W16"/>
  <c r="V16"/>
  <c r="U16"/>
  <c r="T16"/>
  <c r="R16"/>
  <c r="P16"/>
  <c r="AG15"/>
  <c r="AF15"/>
  <c r="AE15"/>
  <c r="AC15"/>
  <c r="T15"/>
  <c r="P15"/>
  <c r="AG14"/>
  <c r="AF14"/>
  <c r="AE14"/>
  <c r="AC14"/>
  <c r="Y14"/>
  <c r="X14"/>
  <c r="V14"/>
  <c r="U14"/>
  <c r="AG13"/>
  <c r="AF13"/>
  <c r="AE13"/>
  <c r="AC13"/>
  <c r="Y13"/>
  <c r="X13"/>
  <c r="W13"/>
  <c r="V13"/>
  <c r="U13"/>
  <c r="T13"/>
  <c r="R13"/>
  <c r="P13"/>
  <c r="AG12"/>
  <c r="AF12"/>
  <c r="AE12"/>
  <c r="AC12"/>
  <c r="T12"/>
  <c r="P12"/>
  <c r="AG11"/>
  <c r="AF11"/>
  <c r="AE11"/>
  <c r="AC11"/>
  <c r="Y11"/>
  <c r="X11"/>
  <c r="V11"/>
  <c r="U11"/>
  <c r="AG10"/>
  <c r="AF10"/>
  <c r="AE10"/>
  <c r="Y10"/>
  <c r="X10"/>
  <c r="W10"/>
  <c r="V10"/>
  <c r="U10"/>
  <c r="T10"/>
  <c r="R10"/>
  <c r="P10"/>
</calcChain>
</file>

<file path=xl/comments1.xml><?xml version="1.0" encoding="utf-8"?>
<comments xmlns="http://schemas.openxmlformats.org/spreadsheetml/2006/main">
  <authors>
    <author>template</author>
  </authors>
  <commentList>
    <comment ref="D1" authorId="0">
      <text>
        <r>
          <rPr>
            <b/>
            <sz val="8"/>
            <color indexed="81"/>
            <rFont val="Tahoma"/>
            <family val="2"/>
          </rPr>
          <t>template: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<sst xmlns="http://schemas.openxmlformats.org/spreadsheetml/2006/main" count="657" uniqueCount="116">
  <si>
    <t xml:space="preserve">1330, </t>
  </si>
  <si>
    <t>Kaitlin Beck</t>
  </si>
  <si>
    <t xml:space="preserve">1429, </t>
  </si>
  <si>
    <t>Middle Tennessee State University</t>
  </si>
  <si>
    <t>Dennis Kerwin</t>
  </si>
  <si>
    <t xml:space="preserve">1133, </t>
  </si>
  <si>
    <t xml:space="preserve">1191, </t>
  </si>
  <si>
    <t>Katelyn Beck</t>
  </si>
  <si>
    <t>Caroline Worthy</t>
  </si>
  <si>
    <t>Valencia Jackson</t>
  </si>
  <si>
    <t>Morgan Wiley</t>
  </si>
  <si>
    <t>Philips Hogan</t>
  </si>
  <si>
    <t>Milan Udawatta</t>
  </si>
  <si>
    <t>CS 15</t>
    <phoneticPr fontId="22" type="noConversion"/>
  </si>
  <si>
    <t>CS 18</t>
    <phoneticPr fontId="22" type="noConversion"/>
  </si>
  <si>
    <t>P</t>
    <phoneticPr fontId="22" type="noConversion"/>
  </si>
  <si>
    <t>D</t>
    <phoneticPr fontId="22" type="noConversion"/>
  </si>
  <si>
    <t>PD</t>
  </si>
  <si>
    <t>Teams MUST be in number order</t>
  </si>
  <si>
    <t>Outstanding Attorney Award Honorees:</t>
  </si>
  <si>
    <t>Outstanding Witness Award Honorees:</t>
  </si>
  <si>
    <t>Tabulation Room Notes</t>
  </si>
  <si>
    <r>
      <t>Honorable Mention</t>
    </r>
    <r>
      <rPr>
        <sz val="12"/>
        <rFont val="Garamond"/>
        <family val="1"/>
      </rPr>
      <t>: University of Missouri - Kansas City - 1294 (28 Ranks)</t>
    </r>
  </si>
  <si>
    <t>Team #</t>
  </si>
  <si>
    <t>School</t>
  </si>
  <si>
    <t>Round 1</t>
  </si>
  <si>
    <t>Round 2</t>
  </si>
  <si>
    <t>Round 3</t>
  </si>
  <si>
    <t>Round 4</t>
  </si>
  <si>
    <t>Total</t>
  </si>
  <si>
    <t>Score 1</t>
  </si>
  <si>
    <t>Score 2</t>
  </si>
  <si>
    <t>Score 3</t>
  </si>
  <si>
    <t>P</t>
  </si>
  <si>
    <t>D</t>
  </si>
  <si>
    <t>OCS</t>
  </si>
  <si>
    <t>Team/School</t>
  </si>
  <si>
    <t>Summary</t>
  </si>
  <si>
    <t>v.</t>
  </si>
  <si>
    <t>-</t>
  </si>
  <si>
    <t>CS</t>
  </si>
  <si>
    <t>CS Calculations</t>
  </si>
  <si>
    <t>OCS Calculations</t>
  </si>
  <si>
    <t>Win Totals</t>
  </si>
  <si>
    <t>Combined Strength Totals</t>
  </si>
  <si>
    <t>1.</t>
  </si>
  <si>
    <t>2.</t>
  </si>
  <si>
    <t>3.</t>
  </si>
  <si>
    <t>4.</t>
  </si>
  <si>
    <t>5.</t>
  </si>
  <si>
    <t>W</t>
  </si>
  <si>
    <t>L</t>
  </si>
  <si>
    <t>T</t>
  </si>
  <si>
    <t>28 Ranks</t>
  </si>
  <si>
    <t>P/D</t>
  </si>
  <si>
    <t>6-2</t>
  </si>
  <si>
    <t>CS 14</t>
  </si>
  <si>
    <t>CS 17</t>
  </si>
  <si>
    <t>AMTA Rep Name 1</t>
  </si>
  <si>
    <t>AMTA Rep Name 2</t>
  </si>
  <si>
    <t>Opening coin flip:</t>
  </si>
  <si>
    <t xml:space="preserve">Round 3 Coin Flip: </t>
  </si>
  <si>
    <t>Spirit of AMTA Award</t>
  </si>
  <si>
    <t>Awarded to the team that best exemplifies the ideals of honesty, civility and fair play.</t>
  </si>
  <si>
    <t>Eastern Kentucky</t>
  </si>
  <si>
    <t>Miami University</t>
  </si>
  <si>
    <t>Alabama-Birmingham</t>
  </si>
  <si>
    <t>University of Pittsburgh</t>
  </si>
  <si>
    <t>South Carolina</t>
  </si>
  <si>
    <t>Furman</t>
  </si>
  <si>
    <t>Central Florida</t>
  </si>
  <si>
    <t>Middle Tennessee</t>
  </si>
  <si>
    <t>Georgia Tech</t>
  </si>
  <si>
    <t>Bye-Buster</t>
  </si>
  <si>
    <t>Duke</t>
  </si>
  <si>
    <t>Georgia State</t>
  </si>
  <si>
    <t>Georgia</t>
  </si>
  <si>
    <t>Florida</t>
  </si>
  <si>
    <t>Kennesaw State</t>
  </si>
  <si>
    <t>Emory</t>
  </si>
  <si>
    <t>Pittsburgh</t>
  </si>
  <si>
    <t>Bye-Buster Team</t>
  </si>
  <si>
    <t>University of Georgia</t>
  </si>
  <si>
    <t>higher number gets higher seed</t>
  </si>
  <si>
    <t>tails--left-hand goes plaintiff</t>
  </si>
  <si>
    <t>Dr. Sara Zeigler</t>
  </si>
  <si>
    <t>Dan Herron</t>
  </si>
  <si>
    <t>UAB</t>
  </si>
  <si>
    <t>Duke University</t>
  </si>
  <si>
    <t>7-1</t>
  </si>
  <si>
    <t>8-0</t>
  </si>
  <si>
    <t>5-2-1</t>
  </si>
  <si>
    <t>John Gulledge</t>
  </si>
  <si>
    <t xml:space="preserve">1132, </t>
  </si>
  <si>
    <t>University of South Carolina</t>
  </si>
  <si>
    <t>Katherine Martin</t>
  </si>
  <si>
    <t>Charlene Ochogo</t>
  </si>
  <si>
    <t>Grady Law</t>
  </si>
  <si>
    <t>Amanda Horne</t>
  </si>
  <si>
    <t xml:space="preserve">1143, </t>
  </si>
  <si>
    <t xml:space="preserve">1083, </t>
  </si>
  <si>
    <t xml:space="preserve">1437, </t>
  </si>
  <si>
    <t xml:space="preserve">1428, </t>
  </si>
  <si>
    <t xml:space="preserve">1501, </t>
  </si>
  <si>
    <t>Furman University</t>
  </si>
  <si>
    <t>University of Alabama-Birmingham</t>
  </si>
  <si>
    <t>University of Florida</t>
  </si>
  <si>
    <t>Emory University</t>
  </si>
  <si>
    <t>Alexis Wansac</t>
  </si>
  <si>
    <t>University of Central Florida</t>
  </si>
  <si>
    <t xml:space="preserve">1162, </t>
  </si>
  <si>
    <t>Caroline Porter</t>
  </si>
  <si>
    <t xml:space="preserve">1255, </t>
  </si>
  <si>
    <t>Georgia Institute of Technology</t>
  </si>
  <si>
    <t>20/18</t>
  </si>
  <si>
    <t>Jeff Campbell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</si>
</sst>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Garamond"/>
      <family val="1"/>
    </font>
    <font>
      <b/>
      <sz val="14"/>
      <name val="Garamond"/>
      <family val="1"/>
    </font>
    <font>
      <b/>
      <sz val="18"/>
      <name val="Garamond"/>
      <family val="1"/>
    </font>
    <font>
      <sz val="14"/>
      <name val="Garamond"/>
      <family val="1"/>
    </font>
    <font>
      <i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b/>
      <sz val="15"/>
      <name val="Garamond"/>
      <family val="1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2"/>
      <name val="Garamond"/>
      <family val="1"/>
    </font>
    <font>
      <b/>
      <sz val="11"/>
      <color indexed="9"/>
      <name val="Garamond"/>
      <family val="1"/>
    </font>
    <font>
      <b/>
      <sz val="10"/>
      <name val="Arial"/>
      <family val="2"/>
    </font>
    <font>
      <b/>
      <sz val="11"/>
      <name val="Symbol"/>
      <family val="1"/>
      <charset val="2"/>
    </font>
    <font>
      <sz val="12"/>
      <color indexed="8"/>
      <name val="Garamond"/>
      <family val="1"/>
    </font>
    <font>
      <i/>
      <sz val="12"/>
      <name val="Garamond"/>
      <family val="1"/>
    </font>
    <font>
      <sz val="8"/>
      <name val="Verdana"/>
      <family val="2"/>
    </font>
    <font>
      <sz val="12"/>
      <name val="Symbol"/>
      <family val="1"/>
      <charset val="2"/>
    </font>
    <font>
      <sz val="12"/>
      <color indexed="8"/>
      <name val="Symbol"/>
      <family val="1"/>
      <charset val="2"/>
    </font>
    <font>
      <b/>
      <u/>
      <sz val="18"/>
      <name val="Garamond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indexed="9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3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03">
    <xf numFmtId="0" fontId="0" fillId="0" borderId="0" xfId="0"/>
    <xf numFmtId="0" fontId="28" fillId="7" borderId="10" xfId="1" applyFont="1" applyFill="1" applyBorder="1" applyAlignment="1" applyProtection="1">
      <alignment horizontal="center"/>
    </xf>
    <xf numFmtId="0" fontId="28" fillId="7" borderId="13" xfId="1" applyFont="1" applyFill="1" applyBorder="1" applyAlignment="1" applyProtection="1">
      <alignment horizontal="center"/>
    </xf>
    <xf numFmtId="0" fontId="28" fillId="7" borderId="12" xfId="1" applyFont="1" applyFill="1" applyBorder="1" applyAlignment="1" applyProtection="1">
      <alignment horizontal="center"/>
    </xf>
    <xf numFmtId="0" fontId="18" fillId="2" borderId="10" xfId="1" applyFont="1" applyFill="1" applyBorder="1" applyAlignment="1" applyProtection="1">
      <alignment horizontal="center"/>
    </xf>
    <xf numFmtId="0" fontId="18" fillId="2" borderId="12" xfId="1" applyFont="1" applyFill="1" applyBorder="1" applyAlignment="1" applyProtection="1">
      <alignment horizontal="center"/>
    </xf>
    <xf numFmtId="0" fontId="13" fillId="6" borderId="11" xfId="1" applyFill="1" applyBorder="1" applyAlignment="1" applyProtection="1">
      <alignment horizontal="center" vertical="center"/>
    </xf>
    <xf numFmtId="0" fontId="9" fillId="0" borderId="10" xfId="1" applyFont="1" applyFill="1" applyBorder="1" applyAlignment="1" applyProtection="1">
      <alignment horizontal="center"/>
    </xf>
    <xf numFmtId="0" fontId="9" fillId="0" borderId="13" xfId="1" applyFont="1" applyFill="1" applyBorder="1" applyAlignment="1" applyProtection="1">
      <alignment horizontal="center"/>
    </xf>
    <xf numFmtId="0" fontId="9" fillId="0" borderId="12" xfId="1" applyFont="1" applyFill="1" applyBorder="1" applyAlignment="1" applyProtection="1">
      <alignment horizontal="center"/>
    </xf>
    <xf numFmtId="0" fontId="18" fillId="0" borderId="7" xfId="1" applyFont="1" applyBorder="1" applyAlignment="1" applyProtection="1">
      <alignment horizontal="center"/>
    </xf>
    <xf numFmtId="0" fontId="18" fillId="0" borderId="14" xfId="1" applyFont="1" applyBorder="1" applyAlignment="1" applyProtection="1">
      <alignment horizontal="center"/>
    </xf>
    <xf numFmtId="0" fontId="18" fillId="0" borderId="9" xfId="1" applyFont="1" applyBorder="1" applyAlignment="1" applyProtection="1">
      <alignment horizontal="center"/>
    </xf>
    <xf numFmtId="0" fontId="18" fillId="0" borderId="7" xfId="1" applyFont="1" applyBorder="1" applyAlignment="1" applyProtection="1">
      <alignment horizontal="center"/>
      <protection locked="0"/>
    </xf>
    <xf numFmtId="0" fontId="18" fillId="0" borderId="14" xfId="1" applyFont="1" applyBorder="1" applyAlignment="1" applyProtection="1">
      <alignment horizontal="center"/>
      <protection locked="0"/>
    </xf>
    <xf numFmtId="0" fontId="18" fillId="0" borderId="9" xfId="1" applyFont="1" applyBorder="1" applyAlignment="1" applyProtection="1">
      <alignment horizontal="center"/>
      <protection locked="0"/>
    </xf>
    <xf numFmtId="0" fontId="9" fillId="0" borderId="10" xfId="1" applyFont="1" applyFill="1" applyBorder="1" applyAlignment="1" applyProtection="1">
      <alignment horizontal="center"/>
      <protection locked="0"/>
    </xf>
    <xf numFmtId="0" fontId="9" fillId="0" borderId="13" xfId="1" applyFont="1" applyFill="1" applyBorder="1" applyAlignment="1" applyProtection="1">
      <alignment horizontal="center"/>
      <protection locked="0"/>
    </xf>
    <xf numFmtId="0" fontId="9" fillId="0" borderId="12" xfId="1" applyFont="1" applyFill="1" applyBorder="1" applyAlignment="1" applyProtection="1">
      <alignment horizontal="center"/>
      <protection locked="0"/>
    </xf>
    <xf numFmtId="0" fontId="17" fillId="7" borderId="11" xfId="1" applyFont="1" applyFill="1" applyBorder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21" fillId="3" borderId="0" xfId="1" applyFont="1" applyFill="1" applyAlignment="1" applyProtection="1">
      <alignment horizontal="center"/>
    </xf>
    <xf numFmtId="0" fontId="6" fillId="3" borderId="0" xfId="1" applyFont="1" applyFill="1" applyAlignment="1" applyProtection="1">
      <alignment horizontal="center"/>
    </xf>
    <xf numFmtId="0" fontId="4" fillId="3" borderId="0" xfId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center"/>
    </xf>
    <xf numFmtId="0" fontId="7" fillId="3" borderId="0" xfId="1" applyFont="1" applyFill="1" applyAlignment="1" applyProtection="1">
      <alignment horizontal="center"/>
    </xf>
    <xf numFmtId="0" fontId="17" fillId="7" borderId="10" xfId="1" applyFont="1" applyFill="1" applyBorder="1" applyAlignment="1" applyProtection="1">
      <alignment horizontal="center"/>
    </xf>
    <xf numFmtId="0" fontId="17" fillId="7" borderId="13" xfId="1" applyFont="1" applyFill="1" applyBorder="1" applyAlignment="1" applyProtection="1">
      <alignment horizontal="center"/>
    </xf>
    <xf numFmtId="0" fontId="17" fillId="7" borderId="12" xfId="1" applyFont="1" applyFill="1" applyBorder="1" applyAlignment="1" applyProtection="1">
      <alignment horizontal="center"/>
    </xf>
    <xf numFmtId="0" fontId="2" fillId="3" borderId="0" xfId="1" applyFont="1" applyFill="1" applyAlignment="1" applyProtection="1">
      <alignment horizontal="center"/>
    </xf>
    <xf numFmtId="49" fontId="3" fillId="5" borderId="0" xfId="1" applyNumberFormat="1" applyFont="1" applyFill="1" applyAlignment="1" applyProtection="1">
      <alignment horizontal="center"/>
      <protection locked="0"/>
    </xf>
    <xf numFmtId="0" fontId="3" fillId="5" borderId="0" xfId="1" applyFont="1" applyFill="1" applyBorder="1" applyAlignment="1" applyProtection="1">
      <alignment horizontal="center"/>
      <protection locked="0"/>
    </xf>
    <xf numFmtId="0" fontId="25" fillId="5" borderId="0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1" applyProtection="1">
      <protection locked="0"/>
    </xf>
    <xf numFmtId="0" fontId="13" fillId="0" borderId="0" xfId="1" applyAlignment="1" applyProtection="1">
      <alignment horizontal="left"/>
      <protection locked="0"/>
    </xf>
    <xf numFmtId="0" fontId="13" fillId="0" borderId="0" xfId="1" applyAlignment="1" applyProtection="1">
      <alignment horizontal="center"/>
      <protection locked="0"/>
    </xf>
    <xf numFmtId="0" fontId="13" fillId="0" borderId="0" xfId="1" applyAlignment="1" applyProtection="1">
      <alignment horizontal="right"/>
      <protection locked="0"/>
    </xf>
    <xf numFmtId="0" fontId="9" fillId="3" borderId="0" xfId="1" applyFont="1" applyFill="1" applyBorder="1" applyAlignment="1" applyProtection="1">
      <alignment vertical="center"/>
    </xf>
    <xf numFmtId="0" fontId="9" fillId="3" borderId="1" xfId="1" applyFont="1" applyFill="1" applyBorder="1" applyAlignment="1" applyProtection="1">
      <alignment vertical="center"/>
    </xf>
    <xf numFmtId="0" fontId="9" fillId="3" borderId="7" xfId="1" applyFont="1" applyFill="1" applyBorder="1" applyAlignment="1" applyProtection="1">
      <alignment horizontal="left" vertical="center"/>
    </xf>
    <xf numFmtId="0" fontId="9" fillId="3" borderId="14" xfId="1" applyFont="1" applyFill="1" applyBorder="1" applyAlignment="1" applyProtection="1">
      <alignment vertical="center"/>
    </xf>
    <xf numFmtId="0" fontId="9" fillId="3" borderId="9" xfId="1" applyFont="1" applyFill="1" applyBorder="1" applyAlignment="1" applyProtection="1">
      <alignment horizontal="right" vertical="center"/>
    </xf>
    <xf numFmtId="0" fontId="10" fillId="3" borderId="3" xfId="1" applyFont="1" applyFill="1" applyBorder="1" applyProtection="1">
      <protection locked="0"/>
    </xf>
    <xf numFmtId="0" fontId="10" fillId="3" borderId="1" xfId="1" applyFont="1" applyFill="1" applyBorder="1" applyProtection="1">
      <protection locked="0"/>
    </xf>
    <xf numFmtId="0" fontId="13" fillId="3" borderId="5" xfId="1" applyFill="1" applyBorder="1" applyProtection="1">
      <protection locked="0"/>
    </xf>
    <xf numFmtId="0" fontId="10" fillId="3" borderId="2" xfId="1" applyFont="1" applyFill="1" applyBorder="1" applyProtection="1">
      <protection locked="0"/>
    </xf>
    <xf numFmtId="0" fontId="13" fillId="3" borderId="0" xfId="1" applyFill="1" applyProtection="1">
      <protection locked="0"/>
    </xf>
    <xf numFmtId="0" fontId="10" fillId="3" borderId="7" xfId="1" applyFont="1" applyFill="1" applyBorder="1" applyProtection="1">
      <protection locked="0"/>
    </xf>
    <xf numFmtId="0" fontId="13" fillId="0" borderId="0" xfId="1" applyNumberFormat="1" applyProtection="1">
      <protection locked="0"/>
    </xf>
    <xf numFmtId="0" fontId="3" fillId="3" borderId="0" xfId="1" applyFont="1" applyFill="1" applyAlignment="1" applyProtection="1">
      <protection locked="0"/>
    </xf>
    <xf numFmtId="0" fontId="9" fillId="5" borderId="4" xfId="1" applyFont="1" applyFill="1" applyBorder="1" applyProtection="1">
      <protection locked="0"/>
    </xf>
    <xf numFmtId="0" fontId="13" fillId="0" borderId="2" xfId="1" applyFont="1" applyBorder="1" applyAlignment="1" applyProtection="1">
      <alignment horizontal="center"/>
    </xf>
    <xf numFmtId="0" fontId="7" fillId="5" borderId="0" xfId="1" applyFont="1" applyFill="1" applyBorder="1" applyProtection="1">
      <protection locked="0"/>
    </xf>
    <xf numFmtId="0" fontId="13" fillId="5" borderId="0" xfId="1" applyFill="1" applyProtection="1">
      <protection locked="0"/>
    </xf>
    <xf numFmtId="0" fontId="7" fillId="5" borderId="0" xfId="1" applyNumberFormat="1" applyFont="1" applyFill="1" applyBorder="1" applyProtection="1">
      <protection locked="0"/>
    </xf>
    <xf numFmtId="0" fontId="7" fillId="5" borderId="0" xfId="1" applyFont="1" applyFill="1" applyProtection="1">
      <protection locked="0"/>
    </xf>
    <xf numFmtId="0" fontId="7" fillId="5" borderId="0" xfId="1" applyFont="1" applyFill="1" applyAlignment="1" applyProtection="1">
      <alignment horizontal="left"/>
      <protection locked="0"/>
    </xf>
    <xf numFmtId="0" fontId="13" fillId="5" borderId="0" xfId="1" applyFill="1" applyAlignment="1" applyProtection="1">
      <alignment horizontal="center"/>
      <protection locked="0"/>
    </xf>
    <xf numFmtId="0" fontId="13" fillId="5" borderId="0" xfId="1" applyFill="1" applyAlignment="1" applyProtection="1">
      <alignment horizontal="left"/>
      <protection locked="0"/>
    </xf>
    <xf numFmtId="0" fontId="13" fillId="4" borderId="0" xfId="1" applyFill="1" applyAlignment="1" applyProtection="1">
      <alignment horizontal="center"/>
    </xf>
    <xf numFmtId="0" fontId="13" fillId="4" borderId="9" xfId="1" applyFill="1" applyBorder="1" applyAlignment="1" applyProtection="1">
      <alignment horizontal="center"/>
    </xf>
    <xf numFmtId="0" fontId="13" fillId="4" borderId="7" xfId="1" applyFill="1" applyBorder="1" applyAlignment="1" applyProtection="1">
      <alignment horizontal="center"/>
    </xf>
    <xf numFmtId="0" fontId="13" fillId="4" borderId="4" xfId="1" applyFill="1" applyBorder="1" applyAlignment="1" applyProtection="1">
      <alignment horizontal="center"/>
    </xf>
    <xf numFmtId="0" fontId="13" fillId="4" borderId="2" xfId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/>
      <protection locked="0"/>
    </xf>
    <xf numFmtId="1" fontId="9" fillId="3" borderId="3" xfId="1" applyNumberFormat="1" applyFont="1" applyFill="1" applyBorder="1" applyAlignment="1" applyProtection="1">
      <alignment horizontal="center" vertical="center"/>
    </xf>
    <xf numFmtId="0" fontId="11" fillId="3" borderId="2" xfId="1" applyFont="1" applyFill="1" applyBorder="1" applyAlignment="1" applyProtection="1">
      <alignment horizontal="center" vertical="center"/>
    </xf>
    <xf numFmtId="0" fontId="16" fillId="5" borderId="0" xfId="1" applyFont="1" applyFill="1" applyBorder="1" applyProtection="1">
      <protection locked="0"/>
    </xf>
    <xf numFmtId="49" fontId="7" fillId="5" borderId="0" xfId="1" applyNumberFormat="1" applyFont="1" applyFill="1" applyAlignment="1" applyProtection="1">
      <alignment horizontal="left"/>
      <protection locked="0"/>
    </xf>
    <xf numFmtId="0" fontId="12" fillId="3" borderId="0" xfId="1" applyFont="1" applyFill="1" applyProtection="1">
      <protection locked="0"/>
    </xf>
    <xf numFmtId="0" fontId="7" fillId="3" borderId="0" xfId="1" applyFont="1" applyFill="1" applyAlignment="1" applyProtection="1">
      <alignment horizontal="right"/>
      <protection locked="0"/>
    </xf>
    <xf numFmtId="0" fontId="23" fillId="5" borderId="0" xfId="1" applyFont="1" applyFill="1" applyAlignment="1" applyProtection="1">
      <alignment horizontal="center"/>
      <protection locked="0"/>
    </xf>
    <xf numFmtId="0" fontId="11" fillId="5" borderId="0" xfId="1" applyFont="1" applyFill="1" applyProtection="1">
      <protection locked="0"/>
    </xf>
    <xf numFmtId="0" fontId="9" fillId="5" borderId="14" xfId="1" applyFont="1" applyFill="1" applyBorder="1" applyAlignment="1" applyProtection="1">
      <alignment horizontal="center" vertical="center"/>
    </xf>
    <xf numFmtId="0" fontId="7" fillId="3" borderId="0" xfId="1" applyFont="1" applyFill="1" applyAlignment="1" applyProtection="1">
      <alignment horizontal="center"/>
      <protection locked="0"/>
    </xf>
    <xf numFmtId="0" fontId="13" fillId="8" borderId="0" xfId="1" applyFill="1" applyProtection="1">
      <protection locked="0"/>
    </xf>
    <xf numFmtId="0" fontId="10" fillId="8" borderId="7" xfId="1" applyFont="1" applyFill="1" applyBorder="1" applyProtection="1">
      <protection locked="0"/>
    </xf>
    <xf numFmtId="0" fontId="9" fillId="8" borderId="4" xfId="1" applyFont="1" applyFill="1" applyBorder="1" applyProtection="1">
      <protection locked="0"/>
    </xf>
    <xf numFmtId="0" fontId="10" fillId="8" borderId="2" xfId="1" applyFont="1" applyFill="1" applyBorder="1" applyProtection="1">
      <protection locked="0"/>
    </xf>
    <xf numFmtId="0" fontId="13" fillId="8" borderId="5" xfId="1" applyFill="1" applyBorder="1" applyProtection="1">
      <protection locked="0"/>
    </xf>
    <xf numFmtId="0" fontId="10" fillId="8" borderId="1" xfId="1" applyFont="1" applyFill="1" applyBorder="1" applyProtection="1">
      <protection locked="0"/>
    </xf>
    <xf numFmtId="0" fontId="10" fillId="8" borderId="3" xfId="1" applyFont="1" applyFill="1" applyBorder="1" applyProtection="1">
      <protection locked="0"/>
    </xf>
    <xf numFmtId="0" fontId="9" fillId="8" borderId="9" xfId="1" applyFont="1" applyFill="1" applyBorder="1" applyAlignment="1" applyProtection="1">
      <alignment horizontal="right" vertical="center"/>
    </xf>
    <xf numFmtId="0" fontId="9" fillId="8" borderId="14" xfId="1" applyFont="1" applyFill="1" applyBorder="1" applyAlignment="1" applyProtection="1">
      <alignment vertical="center"/>
    </xf>
    <xf numFmtId="0" fontId="9" fillId="8" borderId="14" xfId="1" applyFont="1" applyFill="1" applyBorder="1" applyAlignment="1" applyProtection="1">
      <alignment horizontal="center" vertical="center"/>
    </xf>
    <xf numFmtId="0" fontId="9" fillId="8" borderId="7" xfId="1" applyFont="1" applyFill="1" applyBorder="1" applyAlignment="1" applyProtection="1">
      <alignment horizontal="left" vertical="center"/>
    </xf>
    <xf numFmtId="0" fontId="9" fillId="8" borderId="0" xfId="1" applyFont="1" applyFill="1" applyBorder="1" applyAlignment="1" applyProtection="1">
      <alignment vertical="center"/>
    </xf>
    <xf numFmtId="0" fontId="11" fillId="8" borderId="2" xfId="1" applyFont="1" applyFill="1" applyBorder="1" applyAlignment="1" applyProtection="1">
      <alignment horizontal="center" vertical="center"/>
    </xf>
    <xf numFmtId="0" fontId="9" fillId="8" borderId="1" xfId="1" applyFont="1" applyFill="1" applyBorder="1" applyAlignment="1" applyProtection="1">
      <alignment vertical="center"/>
    </xf>
    <xf numFmtId="1" fontId="9" fillId="8" borderId="3" xfId="1" applyNumberFormat="1" applyFont="1" applyFill="1" applyBorder="1" applyAlignment="1" applyProtection="1">
      <alignment horizontal="center"/>
    </xf>
    <xf numFmtId="49" fontId="7" fillId="5" borderId="0" xfId="1" applyNumberFormat="1" applyFont="1" applyFill="1" applyAlignment="1" applyProtection="1">
      <alignment horizontal="center"/>
      <protection locked="0"/>
    </xf>
    <xf numFmtId="1" fontId="9" fillId="8" borderId="3" xfId="1" applyNumberFormat="1" applyFont="1" applyFill="1" applyBorder="1" applyAlignment="1" applyProtection="1">
      <alignment horizontal="center" vertical="center"/>
    </xf>
    <xf numFmtId="0" fontId="13" fillId="0" borderId="0" xfId="1" applyAlignment="1" applyProtection="1">
      <alignment horizontal="center"/>
    </xf>
    <xf numFmtId="0" fontId="13" fillId="0" borderId="0" xfId="1" applyProtection="1"/>
    <xf numFmtId="0" fontId="18" fillId="6" borderId="11" xfId="1" applyFont="1" applyFill="1" applyBorder="1" applyAlignment="1" applyProtection="1">
      <alignment horizontal="center"/>
    </xf>
    <xf numFmtId="0" fontId="13" fillId="4" borderId="5" xfId="1" applyFill="1" applyBorder="1" applyAlignment="1" applyProtection="1">
      <alignment horizontal="center"/>
    </xf>
    <xf numFmtId="0" fontId="13" fillId="4" borderId="3" xfId="1" applyFill="1" applyBorder="1" applyAlignment="1" applyProtection="1">
      <alignment horizontal="center"/>
    </xf>
    <xf numFmtId="0" fontId="13" fillId="2" borderId="5" xfId="1" applyFill="1" applyBorder="1" applyAlignment="1" applyProtection="1">
      <alignment horizontal="center"/>
    </xf>
    <xf numFmtId="0" fontId="13" fillId="2" borderId="3" xfId="1" applyFill="1" applyBorder="1" applyAlignment="1" applyProtection="1">
      <alignment horizontal="center"/>
    </xf>
    <xf numFmtId="0" fontId="18" fillId="6" borderId="8" xfId="1" applyFont="1" applyFill="1" applyBorder="1" applyAlignment="1" applyProtection="1">
      <alignment horizontal="center"/>
    </xf>
    <xf numFmtId="0" fontId="13" fillId="3" borderId="0" xfId="1" applyFill="1" applyAlignment="1" applyProtection="1">
      <alignment horizontal="right"/>
    </xf>
    <xf numFmtId="0" fontId="13" fillId="3" borderId="0" xfId="1" applyFill="1" applyProtection="1"/>
    <xf numFmtId="0" fontId="13" fillId="3" borderId="0" xfId="1" applyFill="1" applyAlignment="1" applyProtection="1">
      <alignment horizontal="center"/>
    </xf>
    <xf numFmtId="0" fontId="13" fillId="3" borderId="0" xfId="1" applyFill="1" applyAlignment="1" applyProtection="1">
      <alignment horizontal="left"/>
    </xf>
    <xf numFmtId="0" fontId="3" fillId="3" borderId="0" xfId="1" applyFont="1" applyFill="1" applyAlignment="1" applyProtection="1"/>
    <xf numFmtId="0" fontId="5" fillId="3" borderId="0" xfId="1" applyFont="1" applyFill="1" applyAlignment="1" applyProtection="1"/>
    <xf numFmtId="0" fontId="7" fillId="3" borderId="0" xfId="1" applyFont="1" applyFill="1" applyAlignment="1" applyProtection="1">
      <alignment horizontal="center"/>
    </xf>
    <xf numFmtId="0" fontId="8" fillId="3" borderId="0" xfId="1" applyFont="1" applyFill="1" applyAlignment="1" applyProtection="1">
      <alignment horizontal="center"/>
    </xf>
    <xf numFmtId="0" fontId="11" fillId="3" borderId="4" xfId="1" applyFont="1" applyFill="1" applyBorder="1" applyAlignment="1" applyProtection="1">
      <alignment horizontal="center" vertical="center"/>
    </xf>
    <xf numFmtId="0" fontId="9" fillId="3" borderId="5" xfId="1" applyFont="1" applyFill="1" applyBorder="1" applyAlignment="1" applyProtection="1">
      <alignment horizontal="center" vertical="center"/>
    </xf>
    <xf numFmtId="0" fontId="11" fillId="8" borderId="4" xfId="1" applyFont="1" applyFill="1" applyBorder="1" applyAlignment="1" applyProtection="1">
      <alignment horizontal="center" vertical="center"/>
    </xf>
    <xf numFmtId="0" fontId="9" fillId="8" borderId="5" xfId="1" applyFont="1" applyFill="1" applyBorder="1" applyAlignment="1" applyProtection="1">
      <alignment horizontal="center" vertical="center"/>
    </xf>
    <xf numFmtId="0" fontId="13" fillId="0" borderId="4" xfId="1" applyBorder="1" applyAlignment="1" applyProtection="1">
      <alignment horizontal="center"/>
    </xf>
    <xf numFmtId="0" fontId="13" fillId="0" borderId="0" xfId="1" applyFont="1" applyBorder="1" applyAlignment="1" applyProtection="1">
      <alignment horizontal="center"/>
    </xf>
    <xf numFmtId="0" fontId="0" fillId="0" borderId="8" xfId="0" applyBorder="1" applyAlignment="1" applyProtection="1">
      <alignment horizontal="center" vertical="center"/>
    </xf>
    <xf numFmtId="0" fontId="13" fillId="0" borderId="0" xfId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/>
    </xf>
    <xf numFmtId="0" fontId="13" fillId="0" borderId="4" xfId="1" applyFill="1" applyBorder="1" applyAlignment="1" applyProtection="1">
      <alignment horizontal="center"/>
    </xf>
    <xf numFmtId="0" fontId="13" fillId="0" borderId="0" xfId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19" fillId="8" borderId="9" xfId="1" applyFont="1" applyFill="1" applyBorder="1" applyAlignment="1" applyProtection="1">
      <alignment horizontal="center"/>
      <protection locked="0"/>
    </xf>
    <xf numFmtId="0" fontId="9" fillId="8" borderId="14" xfId="1" applyFont="1" applyFill="1" applyBorder="1" applyAlignment="1" applyProtection="1">
      <alignment horizontal="center"/>
      <protection locked="0"/>
    </xf>
    <xf numFmtId="0" fontId="9" fillId="8" borderId="7" xfId="1" applyFont="1" applyFill="1" applyBorder="1" applyAlignment="1" applyProtection="1">
      <alignment horizontal="center"/>
      <protection locked="0"/>
    </xf>
    <xf numFmtId="1" fontId="9" fillId="8" borderId="7" xfId="1" applyNumberFormat="1" applyFont="1" applyFill="1" applyBorder="1" applyAlignment="1" applyProtection="1">
      <alignment horizontal="center"/>
      <protection locked="0"/>
    </xf>
    <xf numFmtId="1" fontId="10" fillId="8" borderId="4" xfId="1" applyNumberFormat="1" applyFont="1" applyFill="1" applyBorder="1" applyAlignment="1" applyProtection="1">
      <alignment horizontal="center"/>
      <protection locked="0"/>
    </xf>
    <xf numFmtId="0" fontId="10" fillId="8" borderId="0" xfId="1" applyFont="1" applyFill="1" applyBorder="1" applyAlignment="1" applyProtection="1">
      <alignment horizontal="center"/>
      <protection locked="0"/>
    </xf>
    <xf numFmtId="0" fontId="10" fillId="8" borderId="2" xfId="1" applyFont="1" applyFill="1" applyBorder="1" applyAlignment="1" applyProtection="1">
      <alignment horizontal="center"/>
      <protection locked="0"/>
    </xf>
    <xf numFmtId="1" fontId="10" fillId="8" borderId="5" xfId="1" applyNumberFormat="1" applyFont="1" applyFill="1" applyBorder="1" applyAlignment="1" applyProtection="1">
      <alignment horizontal="center"/>
      <protection locked="0"/>
    </xf>
    <xf numFmtId="0" fontId="10" fillId="8" borderId="1" xfId="1" applyFont="1" applyFill="1" applyBorder="1" applyAlignment="1" applyProtection="1">
      <alignment horizontal="center"/>
      <protection locked="0"/>
    </xf>
    <xf numFmtId="0" fontId="10" fillId="8" borderId="3" xfId="1" applyFont="1" applyFill="1" applyBorder="1" applyAlignment="1" applyProtection="1">
      <alignment horizontal="center"/>
      <protection locked="0"/>
    </xf>
    <xf numFmtId="0" fontId="10" fillId="8" borderId="5" xfId="1" applyFont="1" applyFill="1" applyBorder="1" applyAlignment="1" applyProtection="1">
      <alignment horizontal="center"/>
      <protection locked="0"/>
    </xf>
    <xf numFmtId="0" fontId="9" fillId="3" borderId="14" xfId="1" applyFont="1" applyFill="1" applyBorder="1" applyAlignment="1" applyProtection="1">
      <alignment horizontal="center"/>
      <protection locked="0"/>
    </xf>
    <xf numFmtId="0" fontId="9" fillId="3" borderId="7" xfId="1" applyFont="1" applyFill="1" applyBorder="1" applyAlignment="1" applyProtection="1">
      <alignment horizontal="center"/>
      <protection locked="0"/>
    </xf>
    <xf numFmtId="1" fontId="9" fillId="3" borderId="7" xfId="1" applyNumberFormat="1" applyFont="1" applyFill="1" applyBorder="1" applyAlignment="1" applyProtection="1">
      <alignment horizontal="center"/>
      <protection locked="0"/>
    </xf>
    <xf numFmtId="1" fontId="10" fillId="3" borderId="4" xfId="1" applyNumberFormat="1" applyFont="1" applyFill="1" applyBorder="1" applyAlignment="1" applyProtection="1">
      <alignment horizontal="center"/>
      <protection locked="0"/>
    </xf>
    <xf numFmtId="0" fontId="10" fillId="3" borderId="0" xfId="1" applyFont="1" applyFill="1" applyBorder="1" applyAlignment="1" applyProtection="1">
      <alignment horizontal="center"/>
      <protection locked="0"/>
    </xf>
    <xf numFmtId="0" fontId="10" fillId="3" borderId="2" xfId="1" applyFont="1" applyFill="1" applyBorder="1" applyAlignment="1" applyProtection="1">
      <alignment horizontal="center"/>
      <protection locked="0"/>
    </xf>
    <xf numFmtId="1" fontId="10" fillId="3" borderId="5" xfId="1" applyNumberFormat="1" applyFont="1" applyFill="1" applyBorder="1" applyAlignment="1" applyProtection="1">
      <alignment horizontal="center"/>
      <protection locked="0"/>
    </xf>
    <xf numFmtId="0" fontId="10" fillId="3" borderId="1" xfId="1" applyFont="1" applyFill="1" applyBorder="1" applyAlignment="1" applyProtection="1">
      <alignment horizontal="center"/>
      <protection locked="0"/>
    </xf>
    <xf numFmtId="0" fontId="10" fillId="3" borderId="3" xfId="1" applyFont="1" applyFill="1" applyBorder="1" applyAlignment="1" applyProtection="1">
      <alignment horizontal="center"/>
      <protection locked="0"/>
    </xf>
    <xf numFmtId="0" fontId="10" fillId="3" borderId="5" xfId="1" applyFont="1" applyFill="1" applyBorder="1" applyAlignment="1" applyProtection="1">
      <alignment horizontal="center"/>
      <protection locked="0"/>
    </xf>
    <xf numFmtId="0" fontId="7" fillId="5" borderId="0" xfId="1" applyFont="1" applyFill="1" applyBorder="1" applyAlignment="1" applyProtection="1">
      <alignment horizontal="center"/>
      <protection locked="0"/>
    </xf>
    <xf numFmtId="0" fontId="7" fillId="5" borderId="0" xfId="1" applyNumberFormat="1" applyFont="1" applyFill="1" applyBorder="1" applyAlignment="1" applyProtection="1">
      <alignment horizontal="left"/>
      <protection locked="0"/>
    </xf>
    <xf numFmtId="49" fontId="7" fillId="5" borderId="0" xfId="1" applyNumberFormat="1" applyFont="1" applyFill="1" applyBorder="1" applyAlignment="1" applyProtection="1">
      <alignment horizontal="left"/>
      <protection locked="0"/>
    </xf>
    <xf numFmtId="14" fontId="7" fillId="5" borderId="0" xfId="1" applyNumberFormat="1" applyFont="1" applyFill="1" applyBorder="1" applyAlignment="1" applyProtection="1">
      <protection locked="0"/>
    </xf>
    <xf numFmtId="0" fontId="7" fillId="5" borderId="0" xfId="1" applyNumberFormat="1" applyFont="1" applyFill="1" applyBorder="1" applyAlignment="1" applyProtection="1">
      <alignment horizontal="center"/>
      <protection locked="0"/>
    </xf>
    <xf numFmtId="2" fontId="7" fillId="5" borderId="0" xfId="1" applyNumberFormat="1" applyFont="1" applyFill="1" applyBorder="1" applyAlignment="1" applyProtection="1">
      <protection locked="0"/>
    </xf>
    <xf numFmtId="0" fontId="7" fillId="5" borderId="0" xfId="1" applyFont="1" applyFill="1" applyBorder="1" applyAlignment="1" applyProtection="1">
      <alignment horizontal="left"/>
      <protection locked="0"/>
    </xf>
    <xf numFmtId="0" fontId="8" fillId="5" borderId="0" xfId="1" applyFont="1" applyFill="1" applyBorder="1" applyAlignment="1" applyProtection="1">
      <alignment horizontal="right"/>
      <protection locked="0"/>
    </xf>
    <xf numFmtId="0" fontId="8" fillId="5" borderId="0" xfId="1" applyFont="1" applyFill="1" applyBorder="1" applyAlignment="1" applyProtection="1">
      <alignment vertical="center"/>
      <protection locked="0"/>
    </xf>
    <xf numFmtId="0" fontId="7" fillId="5" borderId="0" xfId="1" applyNumberFormat="1" applyFont="1" applyFill="1" applyBorder="1" applyAlignment="1" applyProtection="1">
      <protection locked="0"/>
    </xf>
    <xf numFmtId="1" fontId="7" fillId="5" borderId="0" xfId="1" applyNumberFormat="1" applyFont="1" applyFill="1" applyBorder="1" applyAlignment="1" applyProtection="1">
      <alignment horizontal="left"/>
      <protection locked="0"/>
    </xf>
    <xf numFmtId="0" fontId="7" fillId="5" borderId="0" xfId="1" applyFont="1" applyFill="1" applyBorder="1" applyAlignment="1" applyProtection="1">
      <protection locked="0"/>
    </xf>
    <xf numFmtId="1" fontId="8" fillId="5" borderId="0" xfId="1" applyNumberFormat="1" applyFont="1" applyFill="1" applyBorder="1" applyAlignment="1" applyProtection="1">
      <alignment horizontal="left" vertical="center"/>
      <protection locked="0"/>
    </xf>
    <xf numFmtId="0" fontId="11" fillId="5" borderId="0" xfId="1" applyFont="1" applyFill="1" applyAlignment="1" applyProtection="1">
      <alignment horizontal="right"/>
      <protection locked="0"/>
    </xf>
    <xf numFmtId="0" fontId="11" fillId="5" borderId="0" xfId="1" applyFont="1" applyFill="1" applyAlignment="1" applyProtection="1">
      <alignment horizontal="center"/>
      <protection locked="0"/>
    </xf>
    <xf numFmtId="0" fontId="11" fillId="5" borderId="0" xfId="1" applyFont="1" applyFill="1" applyAlignment="1" applyProtection="1">
      <alignment horizontal="left"/>
      <protection locked="0"/>
    </xf>
    <xf numFmtId="0" fontId="7" fillId="5" borderId="0" xfId="1" applyFont="1" applyFill="1" applyAlignment="1" applyProtection="1">
      <alignment horizontal="center"/>
      <protection locked="0"/>
    </xf>
    <xf numFmtId="0" fontId="7" fillId="5" borderId="0" xfId="1" applyFont="1" applyFill="1" applyAlignment="1" applyProtection="1">
      <alignment horizontal="right"/>
      <protection locked="0"/>
    </xf>
    <xf numFmtId="0" fontId="7" fillId="0" borderId="0" xfId="1" applyFont="1" applyProtection="1">
      <protection locked="0"/>
    </xf>
    <xf numFmtId="0" fontId="23" fillId="5" borderId="0" xfId="1" applyFont="1" applyFill="1" applyProtection="1">
      <protection locked="0"/>
    </xf>
    <xf numFmtId="0" fontId="11" fillId="3" borderId="0" xfId="1" applyFont="1" applyFill="1" applyProtection="1">
      <protection locked="0"/>
    </xf>
    <xf numFmtId="0" fontId="7" fillId="3" borderId="0" xfId="1" applyFont="1" applyFill="1" applyProtection="1">
      <protection locked="0"/>
    </xf>
    <xf numFmtId="0" fontId="20" fillId="3" borderId="0" xfId="0" applyFont="1" applyFill="1" applyBorder="1" applyAlignment="1" applyProtection="1">
      <alignment horizontal="center"/>
      <protection locked="0"/>
    </xf>
    <xf numFmtId="0" fontId="20" fillId="3" borderId="0" xfId="0" applyFont="1" applyFill="1" applyProtection="1">
      <protection locked="0"/>
    </xf>
    <xf numFmtId="0" fontId="20" fillId="3" borderId="0" xfId="0" applyFont="1" applyFill="1" applyAlignment="1" applyProtection="1">
      <alignment horizontal="center"/>
      <protection locked="0"/>
    </xf>
    <xf numFmtId="0" fontId="20" fillId="3" borderId="0" xfId="0" applyFont="1" applyFill="1" applyAlignment="1" applyProtection="1">
      <alignment horizontal="right"/>
      <protection locked="0"/>
    </xf>
    <xf numFmtId="0" fontId="24" fillId="3" borderId="0" xfId="0" applyFont="1" applyFill="1" applyBorder="1" applyAlignment="1" applyProtection="1">
      <alignment horizontal="center"/>
      <protection locked="0"/>
    </xf>
    <xf numFmtId="0" fontId="11" fillId="3" borderId="0" xfId="1" applyFont="1" applyFill="1" applyAlignment="1" applyProtection="1">
      <alignment horizontal="center"/>
      <protection locked="0"/>
    </xf>
    <xf numFmtId="0" fontId="9" fillId="8" borderId="9" xfId="1" applyFont="1" applyFill="1" applyBorder="1" applyProtection="1">
      <protection locked="0"/>
    </xf>
    <xf numFmtId="0" fontId="9" fillId="3" borderId="9" xfId="1" applyFont="1" applyFill="1" applyBorder="1" applyProtection="1">
      <protection locked="0"/>
    </xf>
    <xf numFmtId="0" fontId="13" fillId="0" borderId="0" xfId="1" applyBorder="1" applyProtection="1"/>
    <xf numFmtId="0" fontId="9" fillId="5" borderId="9" xfId="1" applyFont="1" applyFill="1" applyBorder="1" applyAlignment="1" applyProtection="1">
      <alignment horizontal="right" vertical="center"/>
    </xf>
    <xf numFmtId="0" fontId="9" fillId="5" borderId="14" xfId="1" applyFont="1" applyFill="1" applyBorder="1" applyAlignment="1" applyProtection="1">
      <alignment vertical="center"/>
    </xf>
    <xf numFmtId="0" fontId="9" fillId="5" borderId="7" xfId="1" applyFont="1" applyFill="1" applyBorder="1" applyAlignment="1" applyProtection="1">
      <alignment horizontal="left" vertical="center"/>
    </xf>
    <xf numFmtId="0" fontId="13" fillId="0" borderId="2" xfId="1" applyBorder="1" applyAlignment="1" applyProtection="1">
      <alignment horizontal="center"/>
    </xf>
    <xf numFmtId="0" fontId="13" fillId="0" borderId="3" xfId="1" applyBorder="1" applyAlignment="1" applyProtection="1">
      <alignment horizontal="center"/>
    </xf>
    <xf numFmtId="0" fontId="16" fillId="3" borderId="0" xfId="1" applyFont="1" applyFill="1" applyProtection="1">
      <protection locked="0"/>
    </xf>
    <xf numFmtId="0" fontId="21" fillId="3" borderId="0" xfId="1" applyFont="1" applyFill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7" xfId="1" applyFont="1" applyFill="1" applyBorder="1" applyAlignment="1" applyProtection="1">
      <alignment horizontal="center"/>
      <protection locked="0"/>
    </xf>
    <xf numFmtId="164" fontId="7" fillId="5" borderId="0" xfId="1" applyNumberFormat="1" applyFont="1" applyFill="1" applyBorder="1" applyAlignment="1" applyProtection="1">
      <alignment horizontal="center"/>
      <protection locked="0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3175</xdr:colOff>
      <xdr:row>0</xdr:row>
      <xdr:rowOff>63500</xdr:rowOff>
    </xdr:from>
    <xdr:to>
      <xdr:col>18</xdr:col>
      <xdr:colOff>19844</xdr:colOff>
      <xdr:row>7</xdr:row>
      <xdr:rowOff>67734</xdr:rowOff>
    </xdr:to>
    <xdr:sp macro="" textlink="" fLocksText="0">
      <xdr:nvSpPr>
        <xdr:cNvPr id="2" name="TextBox 5"/>
        <xdr:cNvSpPr txBox="1">
          <a:spLocks noChangeArrowheads="1"/>
        </xdr:cNvSpPr>
      </xdr:nvSpPr>
      <xdr:spPr bwMode="auto">
        <a:xfrm>
          <a:off x="1346200" y="63500"/>
          <a:ext cx="6032500" cy="155363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chemeClr val="tx1"/>
              </a:solidFill>
              <a:latin typeface="Poor Richard" pitchFamily="18" charset="0"/>
              <a:ea typeface="Batang" pitchFamily="18" charset="-127"/>
            </a:rPr>
            <a:t>AMERICAN MOCK TRIAL ASSOCIATION</a:t>
          </a:r>
        </a:p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Poor Richard" pitchFamily="18" charset="0"/>
            </a:rPr>
            <a:t>2012 Ramblin Wreck Tournament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Garamond"/>
            </a:rPr>
            <a:t>Janaury 28-29, 2012</a:t>
          </a:r>
        </a:p>
        <a:p>
          <a:pPr algn="l" rtl="0">
            <a:defRPr sz="1000"/>
          </a:pPr>
          <a:r>
            <a:rPr lang="en-US" sz="1600" b="0" i="1" u="none" strike="noStrike" baseline="0">
              <a:solidFill>
                <a:srgbClr val="000000"/>
              </a:solidFill>
              <a:latin typeface="Garamond"/>
            </a:rPr>
            <a:t>Hosted by Georgia Institute of Technology</a:t>
          </a:r>
        </a:p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Baskerville Old Face"/>
            </a:rPr>
            <a:t>Official Tabulation Room Summary</a:t>
          </a:r>
        </a:p>
      </xdr:txBody>
    </xdr:sp>
    <xdr:clientData fLocksWithSheet="0"/>
  </xdr:twoCellAnchor>
  <xdr:twoCellAnchor>
    <xdr:from>
      <xdr:col>0</xdr:col>
      <xdr:colOff>85766</xdr:colOff>
      <xdr:row>1</xdr:row>
      <xdr:rowOff>12700</xdr:rowOff>
    </xdr:from>
    <xdr:to>
      <xdr:col>1</xdr:col>
      <xdr:colOff>787400</xdr:colOff>
      <xdr:row>6</xdr:row>
      <xdr:rowOff>50800</xdr:rowOff>
    </xdr:to>
    <xdr:pic>
      <xdr:nvPicPr>
        <xdr:cNvPr id="6" name="Picture 5" descr="AM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85766" y="165100"/>
          <a:ext cx="1235034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G140"/>
  <sheetViews>
    <sheetView tabSelected="1" topLeftCell="A100" zoomScale="80" zoomScaleNormal="80" zoomScaleSheetLayoutView="100" zoomScalePageLayoutView="80" workbookViewId="0">
      <selection activeCell="C152" sqref="C152"/>
    </sheetView>
  </sheetViews>
  <sheetFormatPr baseColWidth="10" defaultColWidth="8.83203125" defaultRowHeight="12"/>
  <cols>
    <col min="1" max="1" width="7" style="38" customWidth="1"/>
    <col min="2" max="2" width="11.5" style="38" customWidth="1"/>
    <col min="3" max="3" width="9.6640625" style="38" customWidth="1"/>
    <col min="4" max="4" width="5.5" style="38" customWidth="1"/>
    <col min="5" max="5" width="3.83203125" style="38" customWidth="1"/>
    <col min="6" max="6" width="7.5" style="38" customWidth="1"/>
    <col min="7" max="7" width="5.5" style="38" customWidth="1"/>
    <col min="8" max="8" width="3.83203125" style="38" customWidth="1"/>
    <col min="9" max="9" width="5" style="38" customWidth="1"/>
    <col min="10" max="10" width="5.5" style="38" customWidth="1"/>
    <col min="11" max="11" width="3.83203125" style="38" customWidth="1"/>
    <col min="12" max="12" width="5" style="38" customWidth="1"/>
    <col min="13" max="13" width="5.5" style="38" customWidth="1"/>
    <col min="14" max="14" width="3.83203125" style="38" customWidth="1"/>
    <col min="15" max="15" width="5" style="38" customWidth="1"/>
    <col min="16" max="16" width="5.1640625" style="41" customWidth="1"/>
    <col min="17" max="17" width="0.83203125" style="38" customWidth="1"/>
    <col min="18" max="18" width="2.83203125" style="40" customWidth="1"/>
    <col min="19" max="19" width="0.83203125" style="38" customWidth="1"/>
    <col min="20" max="20" width="4.6640625" style="39" customWidth="1"/>
    <col min="21" max="22" width="9.33203125" style="98" bestFit="1" customWidth="1"/>
    <col min="23" max="23" width="8.83203125" style="98"/>
    <col min="24" max="25" width="8.83203125" style="99"/>
    <col min="26" max="26" width="8.83203125" style="38"/>
    <col min="27" max="27" width="10.33203125" style="38" customWidth="1"/>
    <col min="28" max="28" width="26.83203125" style="38" customWidth="1"/>
    <col min="29" max="29" width="11.5" style="38" customWidth="1"/>
    <col min="30" max="30" width="8.83203125" style="38"/>
    <col min="31" max="31" width="10.33203125" style="38" customWidth="1"/>
    <col min="32" max="32" width="29.5" style="38" customWidth="1"/>
    <col min="33" max="33" width="11.5" style="38" customWidth="1"/>
    <col min="34" max="16384" width="8.83203125" style="38"/>
  </cols>
  <sheetData>
    <row r="1" spans="1:33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6"/>
      <c r="Q1" s="107"/>
      <c r="R1" s="108"/>
      <c r="S1" s="107"/>
      <c r="T1" s="109"/>
    </row>
    <row r="2" spans="1:33" ht="23">
      <c r="A2" s="107"/>
      <c r="B2" s="10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10"/>
      <c r="O2" s="110"/>
      <c r="P2" s="110"/>
      <c r="Q2" s="110"/>
      <c r="R2" s="110"/>
      <c r="S2" s="107"/>
      <c r="T2" s="109"/>
    </row>
    <row r="3" spans="1:33" ht="22">
      <c r="A3" s="107"/>
      <c r="B3" s="107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10"/>
      <c r="O3" s="110"/>
      <c r="P3" s="110"/>
      <c r="Q3" s="110"/>
      <c r="R3" s="110"/>
      <c r="S3" s="107"/>
      <c r="T3" s="109"/>
    </row>
    <row r="4" spans="1:33" ht="17">
      <c r="A4" s="107"/>
      <c r="B4" s="107"/>
      <c r="C4" s="21" t="s">
        <v>22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111"/>
      <c r="O4" s="111"/>
      <c r="P4" s="111"/>
      <c r="Q4" s="111"/>
      <c r="R4" s="111"/>
      <c r="S4" s="107"/>
      <c r="T4" s="109"/>
      <c r="AA4" s="69"/>
    </row>
    <row r="5" spans="1:33" ht="17">
      <c r="A5" s="107"/>
      <c r="B5" s="107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111"/>
      <c r="O5" s="111"/>
      <c r="P5" s="111"/>
      <c r="Q5" s="111"/>
      <c r="R5" s="111"/>
      <c r="S5" s="107"/>
      <c r="T5" s="109"/>
      <c r="AA5" s="70"/>
    </row>
    <row r="6" spans="1:33" ht="14">
      <c r="A6" s="107"/>
      <c r="B6" s="107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2"/>
      <c r="O6" s="112"/>
      <c r="P6" s="112"/>
      <c r="Q6" s="112"/>
      <c r="R6" s="112"/>
      <c r="S6" s="107"/>
      <c r="T6" s="109"/>
    </row>
    <row r="7" spans="1:33" ht="17">
      <c r="A7" s="107"/>
      <c r="B7" s="107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113"/>
      <c r="O7" s="113"/>
      <c r="P7" s="113"/>
      <c r="Q7" s="113"/>
      <c r="R7" s="113"/>
      <c r="S7" s="107"/>
      <c r="T7" s="109"/>
    </row>
    <row r="8" spans="1:33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6"/>
      <c r="Q8" s="107"/>
      <c r="R8" s="108"/>
      <c r="S8" s="107"/>
      <c r="T8" s="109"/>
      <c r="AA8" s="15" t="s">
        <v>43</v>
      </c>
      <c r="AB8" s="14"/>
      <c r="AC8" s="13"/>
      <c r="AE8" s="12" t="s">
        <v>44</v>
      </c>
      <c r="AF8" s="11"/>
      <c r="AG8" s="10"/>
    </row>
    <row r="9" spans="1:33" ht="13">
      <c r="A9" s="28" t="s">
        <v>36</v>
      </c>
      <c r="B9" s="27"/>
      <c r="C9" s="26"/>
      <c r="D9" s="19" t="s">
        <v>25</v>
      </c>
      <c r="E9" s="19"/>
      <c r="F9" s="19"/>
      <c r="G9" s="19" t="s">
        <v>26</v>
      </c>
      <c r="H9" s="19"/>
      <c r="I9" s="19"/>
      <c r="J9" s="19" t="s">
        <v>27</v>
      </c>
      <c r="K9" s="19"/>
      <c r="L9" s="19"/>
      <c r="M9" s="19" t="s">
        <v>28</v>
      </c>
      <c r="N9" s="19"/>
      <c r="O9" s="19"/>
      <c r="P9" s="28" t="s">
        <v>37</v>
      </c>
      <c r="Q9" s="27"/>
      <c r="R9" s="27"/>
      <c r="S9" s="27"/>
      <c r="T9" s="26"/>
      <c r="U9" s="5" t="s">
        <v>41</v>
      </c>
      <c r="V9" s="4"/>
      <c r="W9" s="100" t="s">
        <v>35</v>
      </c>
      <c r="X9" s="5" t="s">
        <v>42</v>
      </c>
      <c r="Y9" s="4"/>
      <c r="AA9" s="18" t="s">
        <v>18</v>
      </c>
      <c r="AB9" s="17"/>
      <c r="AC9" s="16"/>
      <c r="AE9" s="9" t="s">
        <v>18</v>
      </c>
      <c r="AF9" s="8"/>
      <c r="AG9" s="7"/>
    </row>
    <row r="10" spans="1:33" ht="13">
      <c r="A10" s="179">
        <v>1062</v>
      </c>
      <c r="B10" s="81"/>
      <c r="C10" s="82"/>
      <c r="D10" s="130" t="s">
        <v>15</v>
      </c>
      <c r="E10" s="131" t="s">
        <v>38</v>
      </c>
      <c r="F10" s="132">
        <v>1117</v>
      </c>
      <c r="G10" s="130" t="s">
        <v>16</v>
      </c>
      <c r="H10" s="131" t="s">
        <v>38</v>
      </c>
      <c r="I10" s="133">
        <v>1500</v>
      </c>
      <c r="J10" s="130" t="s">
        <v>33</v>
      </c>
      <c r="K10" s="131" t="s">
        <v>38</v>
      </c>
      <c r="L10" s="132">
        <v>1133</v>
      </c>
      <c r="M10" s="130" t="s">
        <v>16</v>
      </c>
      <c r="N10" s="131" t="s">
        <v>38</v>
      </c>
      <c r="O10" s="133">
        <v>1437</v>
      </c>
      <c r="P10" s="46">
        <f>COUNTIF(D11:O11,"W")</f>
        <v>5</v>
      </c>
      <c r="Q10" s="45" t="s">
        <v>39</v>
      </c>
      <c r="R10" s="79">
        <f>COUNTIF(D11:O11,"L")</f>
        <v>3</v>
      </c>
      <c r="S10" s="45" t="s">
        <v>39</v>
      </c>
      <c r="T10" s="44">
        <f>COUNTIF(D11:O11,"T")</f>
        <v>0</v>
      </c>
      <c r="U10" s="65">
        <f>IF(ISERROR(LOOKUP($F10,$AA$10:$AA$35,$AC$10:$AC$35)),0,LOOKUP($F10,$AA$10:$AA$35,$AC$10:$AC$35))</f>
        <v>3</v>
      </c>
      <c r="V10" s="66">
        <f>IF(ISERROR(LOOKUP($I10,$AA$10:$AA$35,$AC$10:$AC$35)),0,LOOKUP($I10,$AA$10:$AA$35,$AC$10:$AC$35))</f>
        <v>4</v>
      </c>
      <c r="W10" s="6">
        <f>SUM(X10:Y11)</f>
        <v>64</v>
      </c>
      <c r="X10" s="65">
        <f>IF(ISERROR(LOOKUP($F10,$AE$10:$AE$39,$AG$10:$AG$39)),0,LOOKUP($F10,$AE$10:$AE$39,$AG$10:$AG$39))</f>
        <v>17.5</v>
      </c>
      <c r="Y10" s="66">
        <f>IF(ISERROR(LOOKUP($I10,$AE$10:$AE$39,$AG$10:$AG$39)),0,LOOKUP($I10,$AE$10:$AE$39,$AG$10:$AG$39))</f>
        <v>21.5</v>
      </c>
      <c r="AA10" s="118">
        <v>1062</v>
      </c>
      <c r="AB10" s="181" t="s">
        <v>64</v>
      </c>
      <c r="AC10" s="56">
        <v>5</v>
      </c>
      <c r="AE10" s="118">
        <f t="shared" ref="AE10:AE33" si="0">AA10</f>
        <v>1062</v>
      </c>
      <c r="AF10" s="181" t="str">
        <f t="shared" ref="AF10:AF33" si="1">AB10</f>
        <v>Eastern Kentucky</v>
      </c>
      <c r="AG10" s="56">
        <f>P12</f>
        <v>12.5</v>
      </c>
    </row>
    <row r="11" spans="1:33" ht="13">
      <c r="A11" s="83" t="s">
        <v>64</v>
      </c>
      <c r="B11" s="81"/>
      <c r="C11" s="84"/>
      <c r="D11" s="134" t="s">
        <v>50</v>
      </c>
      <c r="E11" s="135"/>
      <c r="F11" s="136" t="s">
        <v>51</v>
      </c>
      <c r="G11" s="134" t="s">
        <v>51</v>
      </c>
      <c r="H11" s="135"/>
      <c r="I11" s="136" t="s">
        <v>51</v>
      </c>
      <c r="J11" s="134" t="s">
        <v>50</v>
      </c>
      <c r="K11" s="135"/>
      <c r="L11" s="136" t="s">
        <v>50</v>
      </c>
      <c r="M11" s="134" t="s">
        <v>50</v>
      </c>
      <c r="N11" s="135"/>
      <c r="O11" s="136" t="s">
        <v>50</v>
      </c>
      <c r="P11" s="114" t="s">
        <v>40</v>
      </c>
      <c r="Q11" s="42"/>
      <c r="R11" s="42"/>
      <c r="S11" s="42"/>
      <c r="T11" s="72" t="s">
        <v>17</v>
      </c>
      <c r="U11" s="67">
        <f>IF(ISERROR(LOOKUP($L10,$AA$10:$AA$35,$AC$10:$AC$35)),0,LOOKUP($L10,$AA$10:$AA$35,$AC$10:$AC$35))</f>
        <v>3</v>
      </c>
      <c r="V11" s="68">
        <f>IF(ISERROR(LOOKUP($O10,$AA$10:$AA$35,$AC$10:$AC$35)),0,LOOKUP($O10,$AA$10:$AA$35,$AC$10:$AC$35))</f>
        <v>2.5</v>
      </c>
      <c r="W11" s="6"/>
      <c r="X11" s="67">
        <f>IF(ISERROR(LOOKUP($L10,$AE$10:$AE$39,$AG$10:$AG$39)),0,LOOKUP($L10,$AE$10:$AE$39,$AG$10:$AG$39))</f>
        <v>15</v>
      </c>
      <c r="Y11" s="68">
        <f>IF(ISERROR(LOOKUP($O10,$AE$10:$AE$39,$AG$10:$AG$39)),0,LOOKUP($O10,$AE$10:$AE$39,$AG$10:$AG$39))</f>
        <v>10</v>
      </c>
      <c r="AA11" s="118">
        <v>1063</v>
      </c>
      <c r="AB11" s="181" t="s">
        <v>64</v>
      </c>
      <c r="AC11" s="56">
        <f>P13+(T13/2)</f>
        <v>3</v>
      </c>
      <c r="AE11" s="118">
        <f t="shared" si="0"/>
        <v>1063</v>
      </c>
      <c r="AF11" s="181" t="str">
        <f t="shared" si="1"/>
        <v>Eastern Kentucky</v>
      </c>
      <c r="AG11" s="56">
        <f>P15</f>
        <v>17.5</v>
      </c>
    </row>
    <row r="12" spans="1:33" ht="13">
      <c r="A12" s="85"/>
      <c r="B12" s="86"/>
      <c r="C12" s="87"/>
      <c r="D12" s="137">
        <v>10</v>
      </c>
      <c r="E12" s="138"/>
      <c r="F12" s="139">
        <v>-1</v>
      </c>
      <c r="G12" s="140">
        <v>-16</v>
      </c>
      <c r="H12" s="138"/>
      <c r="I12" s="139">
        <v>-1</v>
      </c>
      <c r="J12" s="140">
        <v>6</v>
      </c>
      <c r="K12" s="138"/>
      <c r="L12" s="139">
        <v>8</v>
      </c>
      <c r="M12" s="140">
        <v>3</v>
      </c>
      <c r="N12" s="138"/>
      <c r="O12" s="139">
        <v>12</v>
      </c>
      <c r="P12" s="115">
        <f>U10+V10+U11+V11</f>
        <v>12.5</v>
      </c>
      <c r="Q12" s="43"/>
      <c r="R12" s="43"/>
      <c r="S12" s="43"/>
      <c r="T12" s="71">
        <f>D12+E12+F12+G12+H12+I12+J12+K12+L12+M12+N12+O12</f>
        <v>21</v>
      </c>
      <c r="U12" s="101"/>
      <c r="V12" s="102"/>
      <c r="W12" s="6"/>
      <c r="X12" s="103"/>
      <c r="Y12" s="104"/>
      <c r="AA12" s="118">
        <v>1077</v>
      </c>
      <c r="AB12" s="181" t="s">
        <v>65</v>
      </c>
      <c r="AC12" s="56">
        <f>P16+(T16/2)</f>
        <v>7</v>
      </c>
      <c r="AE12" s="118">
        <f t="shared" si="0"/>
        <v>1077</v>
      </c>
      <c r="AF12" s="181" t="str">
        <f t="shared" si="1"/>
        <v>Miami University</v>
      </c>
      <c r="AG12" s="56">
        <f>P18</f>
        <v>19.5</v>
      </c>
    </row>
    <row r="13" spans="1:33" ht="13">
      <c r="A13" s="180">
        <v>1063</v>
      </c>
      <c r="B13" s="51"/>
      <c r="C13" s="52"/>
      <c r="D13" s="130" t="s">
        <v>15</v>
      </c>
      <c r="E13" s="141" t="s">
        <v>38</v>
      </c>
      <c r="F13" s="142">
        <v>1379</v>
      </c>
      <c r="G13" s="130" t="s">
        <v>34</v>
      </c>
      <c r="H13" s="141" t="s">
        <v>38</v>
      </c>
      <c r="I13" s="143">
        <v>1329</v>
      </c>
      <c r="J13" s="130" t="s">
        <v>16</v>
      </c>
      <c r="K13" s="141" t="s">
        <v>38</v>
      </c>
      <c r="L13" s="143">
        <v>1143</v>
      </c>
      <c r="M13" s="130" t="s">
        <v>15</v>
      </c>
      <c r="N13" s="141" t="s">
        <v>38</v>
      </c>
      <c r="O13" s="143">
        <v>1429</v>
      </c>
      <c r="P13" s="88">
        <f>COUNTIF(D14:O14,"W")</f>
        <v>3</v>
      </c>
      <c r="Q13" s="89" t="s">
        <v>39</v>
      </c>
      <c r="R13" s="90">
        <f>COUNTIF(D14:O14,"L")</f>
        <v>5</v>
      </c>
      <c r="S13" s="89" t="s">
        <v>39</v>
      </c>
      <c r="T13" s="91">
        <f>COUNTIF(F14:O14,"T")</f>
        <v>0</v>
      </c>
      <c r="U13" s="65">
        <f>IF(ISERROR(LOOKUP($F13,$AA$10:$AA$35,$AC$10:$AC$35)),0,LOOKUP($F13,$AA$10:$AA$35,$AC$10:$AC$35))</f>
        <v>0</v>
      </c>
      <c r="V13" s="66">
        <f>IF(ISERROR(LOOKUP($I13,$AA$10:$AA$35,$AC$10:$AC$35)),0,LOOKUP($I13,$AA$10:$AA$35,$AC$10:$AC$35))</f>
        <v>8</v>
      </c>
      <c r="W13" s="6">
        <f>SUM(X13:Y14)</f>
        <v>57.5</v>
      </c>
      <c r="X13" s="65">
        <f>IF(ISERROR(LOOKUP($F13,$AE$10:$AE$39,$AG$10:$AG$39)),0,LOOKUP($F13,$AE$10:$AE$39,$AG$10:$AG$39))</f>
        <v>12.5</v>
      </c>
      <c r="Y13" s="66">
        <f>IF(ISERROR(LOOKUP($I13,$AE$10:$AE$39,$AG$10:$AG$39)),0,LOOKUP($I13,$AE$10:$AE$39,$AG$10:$AG$39))</f>
        <v>15</v>
      </c>
      <c r="AA13" s="118">
        <v>1078</v>
      </c>
      <c r="AB13" s="181" t="s">
        <v>65</v>
      </c>
      <c r="AC13" s="56">
        <f>P19+(T19/2)</f>
        <v>3.5</v>
      </c>
      <c r="AE13" s="118">
        <f t="shared" si="0"/>
        <v>1078</v>
      </c>
      <c r="AF13" s="181" t="str">
        <f t="shared" si="1"/>
        <v>Miami University</v>
      </c>
      <c r="AG13" s="56">
        <f>P21</f>
        <v>16</v>
      </c>
    </row>
    <row r="14" spans="1:33" ht="13">
      <c r="A14" s="55" t="s">
        <v>64</v>
      </c>
      <c r="B14" s="51"/>
      <c r="C14" s="50"/>
      <c r="D14" s="144" t="s">
        <v>50</v>
      </c>
      <c r="E14" s="145"/>
      <c r="F14" s="146" t="s">
        <v>50</v>
      </c>
      <c r="G14" s="144" t="s">
        <v>51</v>
      </c>
      <c r="H14" s="145"/>
      <c r="I14" s="146" t="s">
        <v>51</v>
      </c>
      <c r="J14" s="144" t="s">
        <v>51</v>
      </c>
      <c r="K14" s="145"/>
      <c r="L14" s="146" t="s">
        <v>50</v>
      </c>
      <c r="M14" s="144" t="s">
        <v>51</v>
      </c>
      <c r="N14" s="145"/>
      <c r="O14" s="146" t="s">
        <v>51</v>
      </c>
      <c r="P14" s="116" t="s">
        <v>40</v>
      </c>
      <c r="Q14" s="92"/>
      <c r="R14" s="92"/>
      <c r="S14" s="92"/>
      <c r="T14" s="93" t="s">
        <v>17</v>
      </c>
      <c r="U14" s="67">
        <f>IF(ISERROR(LOOKUP($L13,$AA$10:$AA$35,$AC$10:$AC$35)),0,LOOKUP($L13,$AA$10:$AA$35,$AC$10:$AC$35))</f>
        <v>4</v>
      </c>
      <c r="V14" s="68">
        <f>IF(ISERROR(LOOKUP($O13,$AA$10:$AA$35,$AC$10:$AC$35)),0,LOOKUP($O13,$AA$10:$AA$35,$AC$10:$AC$35))</f>
        <v>5.5</v>
      </c>
      <c r="W14" s="6"/>
      <c r="X14" s="67">
        <f>IF(ISERROR(LOOKUP($L13,$AE$10:$AE$39,$AG$10:$AG$39)),0,LOOKUP($L13,$AE$10:$AE$39,$AG$10:$AG$39))</f>
        <v>16.5</v>
      </c>
      <c r="Y14" s="68">
        <f>IF(ISERROR(LOOKUP($O13,$AE$10:$AE$39,$AG$10:$AG$39)),0,LOOKUP($O13,$AE$10:$AE$39,$AG$10:$AG$39))</f>
        <v>13.5</v>
      </c>
      <c r="AA14" s="118">
        <v>1083</v>
      </c>
      <c r="AB14" s="181" t="s">
        <v>66</v>
      </c>
      <c r="AC14" s="56">
        <f>P22+(T22/2)</f>
        <v>7</v>
      </c>
      <c r="AE14" s="118">
        <f t="shared" si="0"/>
        <v>1083</v>
      </c>
      <c r="AF14" s="181" t="str">
        <f t="shared" si="1"/>
        <v>Alabama-Birmingham</v>
      </c>
      <c r="AG14" s="56">
        <f>P24</f>
        <v>18</v>
      </c>
    </row>
    <row r="15" spans="1:33" ht="13">
      <c r="A15" s="49"/>
      <c r="B15" s="48"/>
      <c r="C15" s="47"/>
      <c r="D15" s="147">
        <v>11</v>
      </c>
      <c r="E15" s="148"/>
      <c r="F15" s="149">
        <v>8</v>
      </c>
      <c r="G15" s="150">
        <v>-10</v>
      </c>
      <c r="H15" s="148"/>
      <c r="I15" s="149">
        <v>-4</v>
      </c>
      <c r="J15" s="150">
        <v>-4</v>
      </c>
      <c r="K15" s="148"/>
      <c r="L15" s="149">
        <v>6</v>
      </c>
      <c r="M15" s="150">
        <v>-13</v>
      </c>
      <c r="N15" s="148"/>
      <c r="O15" s="149">
        <v>-10</v>
      </c>
      <c r="P15" s="117">
        <f>U13+V13+U14+V14</f>
        <v>17.5</v>
      </c>
      <c r="Q15" s="94"/>
      <c r="R15" s="94"/>
      <c r="S15" s="94"/>
      <c r="T15" s="95">
        <f>D15+E15+F15+G15+H15+I15+J15+K15+L15+M15+N15+O15</f>
        <v>-16</v>
      </c>
      <c r="U15" s="101"/>
      <c r="V15" s="102"/>
      <c r="W15" s="6"/>
      <c r="X15" s="103"/>
      <c r="Y15" s="104"/>
      <c r="AA15" s="118">
        <v>1117</v>
      </c>
      <c r="AB15" s="181" t="s">
        <v>67</v>
      </c>
      <c r="AC15" s="56">
        <f>P25+(T25/2)</f>
        <v>3</v>
      </c>
      <c r="AE15" s="118">
        <f t="shared" si="0"/>
        <v>1117</v>
      </c>
      <c r="AF15" s="181" t="str">
        <f t="shared" si="1"/>
        <v>University of Pittsburgh</v>
      </c>
      <c r="AG15" s="56">
        <f>P27</f>
        <v>17.5</v>
      </c>
    </row>
    <row r="16" spans="1:33" ht="13">
      <c r="A16" s="179">
        <v>1077</v>
      </c>
      <c r="B16" s="81"/>
      <c r="C16" s="82"/>
      <c r="D16" s="130" t="s">
        <v>15</v>
      </c>
      <c r="E16" s="131" t="s">
        <v>38</v>
      </c>
      <c r="F16" s="132">
        <v>1132</v>
      </c>
      <c r="G16" s="130" t="s">
        <v>34</v>
      </c>
      <c r="H16" s="131" t="s">
        <v>38</v>
      </c>
      <c r="I16" s="133">
        <v>1133</v>
      </c>
      <c r="J16" s="130" t="s">
        <v>16</v>
      </c>
      <c r="K16" s="131" t="s">
        <v>38</v>
      </c>
      <c r="L16" s="133">
        <v>1330</v>
      </c>
      <c r="M16" s="130" t="s">
        <v>15</v>
      </c>
      <c r="N16" s="131" t="s">
        <v>38</v>
      </c>
      <c r="O16" s="133">
        <v>1083</v>
      </c>
      <c r="P16" s="46">
        <f>COUNTIF(D17:O17,"W")</f>
        <v>7</v>
      </c>
      <c r="Q16" s="45" t="s">
        <v>39</v>
      </c>
      <c r="R16" s="79">
        <f>COUNTIF(D17:O17,"L")</f>
        <v>1</v>
      </c>
      <c r="S16" s="45" t="s">
        <v>39</v>
      </c>
      <c r="T16" s="44">
        <f>COUNTIF(D17:O17,"T")</f>
        <v>0</v>
      </c>
      <c r="U16" s="65">
        <f>IF(ISERROR(LOOKUP($F16,$AA$10:$AA$35,$AC$10:$AC$35)),0,LOOKUP($F16,$AA$10:$AA$35,$AC$10:$AC$35))</f>
        <v>3.5</v>
      </c>
      <c r="V16" s="66">
        <f>IF(ISERROR(LOOKUP($I16,$AA$10:$AA$35,$AC$10:$AC$35)),0,LOOKUP($I16,$AA$10:$AA$35,$AC$10:$AC$35))</f>
        <v>3</v>
      </c>
      <c r="W16" s="6">
        <f>SUM(X16:Y17)</f>
        <v>67.5</v>
      </c>
      <c r="X16" s="65">
        <f>IF(ISERROR(LOOKUP($F16,$AE$10:$AE$39,$AG$10:$AG$39)),0,LOOKUP($F16,$AE$10:$AE$39,$AG$10:$AG$39))</f>
        <v>14.5</v>
      </c>
      <c r="Y16" s="66">
        <f>IF(ISERROR(LOOKUP($I16,$AE$10:$AE$39,$AG$10:$AG$39)),0,LOOKUP($I16,$AE$10:$AE$39,$AG$10:$AG$39))</f>
        <v>15</v>
      </c>
      <c r="AA16" s="118">
        <v>1132</v>
      </c>
      <c r="AB16" s="181" t="s">
        <v>68</v>
      </c>
      <c r="AC16" s="56">
        <f>P28+(T28/2)</f>
        <v>3.5</v>
      </c>
      <c r="AE16" s="118">
        <f t="shared" si="0"/>
        <v>1132</v>
      </c>
      <c r="AF16" s="181" t="str">
        <f t="shared" si="1"/>
        <v>South Carolina</v>
      </c>
      <c r="AG16" s="56">
        <f>P30</f>
        <v>14.5</v>
      </c>
    </row>
    <row r="17" spans="1:33" ht="13">
      <c r="A17" s="83" t="s">
        <v>65</v>
      </c>
      <c r="B17" s="81"/>
      <c r="C17" s="84"/>
      <c r="D17" s="134" t="s">
        <v>50</v>
      </c>
      <c r="E17" s="135"/>
      <c r="F17" s="136" t="s">
        <v>50</v>
      </c>
      <c r="G17" s="134" t="s">
        <v>50</v>
      </c>
      <c r="H17" s="135"/>
      <c r="I17" s="136" t="s">
        <v>50</v>
      </c>
      <c r="J17" s="134" t="s">
        <v>50</v>
      </c>
      <c r="K17" s="135"/>
      <c r="L17" s="136" t="s">
        <v>50</v>
      </c>
      <c r="M17" s="134" t="s">
        <v>50</v>
      </c>
      <c r="N17" s="135"/>
      <c r="O17" s="136" t="s">
        <v>51</v>
      </c>
      <c r="P17" s="114" t="s">
        <v>40</v>
      </c>
      <c r="Q17" s="42"/>
      <c r="R17" s="42"/>
      <c r="S17" s="42"/>
      <c r="T17" s="72" t="s">
        <v>17</v>
      </c>
      <c r="U17" s="67">
        <f>IF(ISERROR(LOOKUP($L16,$AA$10:$AA$35,$AC$10:$AC$35)),0,LOOKUP($L16,$AA$10:$AA$35,$AC$10:$AC$35))</f>
        <v>6</v>
      </c>
      <c r="V17" s="68">
        <f>IF(ISERROR(LOOKUP($O16,$AA$10:$AA$35,$AC$10:$AC$35)),0,LOOKUP($O16,$AA$10:$AA$35,$AC$10:$AC$35))</f>
        <v>7</v>
      </c>
      <c r="W17" s="6"/>
      <c r="X17" s="67">
        <f>IF(ISERROR(LOOKUP($L16,$AE$10:$AE$39,$AG$10:$AG$39)),0,LOOKUP($L16,$AE$10:$AE$39,$AG$10:$AG$39))</f>
        <v>20</v>
      </c>
      <c r="Y17" s="68">
        <f>IF(ISERROR(LOOKUP($O16,$AE$10:$AE$39,$AG$10:$AG$39)),0,LOOKUP($O16,$AE$10:$AE$39,$AG$10:$AG$39))</f>
        <v>18</v>
      </c>
      <c r="AA17" s="118">
        <v>1133</v>
      </c>
      <c r="AB17" s="181" t="s">
        <v>68</v>
      </c>
      <c r="AC17" s="56">
        <f>P31+(T31/2)</f>
        <v>3</v>
      </c>
      <c r="AE17" s="118">
        <f t="shared" si="0"/>
        <v>1133</v>
      </c>
      <c r="AF17" s="181" t="str">
        <f t="shared" si="1"/>
        <v>South Carolina</v>
      </c>
      <c r="AG17" s="56">
        <f>P33</f>
        <v>15</v>
      </c>
    </row>
    <row r="18" spans="1:33" ht="13">
      <c r="A18" s="85"/>
      <c r="B18" s="86"/>
      <c r="C18" s="87"/>
      <c r="D18" s="137">
        <v>4</v>
      </c>
      <c r="E18" s="138"/>
      <c r="F18" s="139">
        <v>2</v>
      </c>
      <c r="G18" s="140">
        <v>21</v>
      </c>
      <c r="H18" s="138"/>
      <c r="I18" s="139">
        <v>10</v>
      </c>
      <c r="J18" s="140">
        <v>1</v>
      </c>
      <c r="K18" s="138"/>
      <c r="L18" s="139">
        <v>3</v>
      </c>
      <c r="M18" s="140">
        <v>1</v>
      </c>
      <c r="N18" s="138"/>
      <c r="O18" s="139">
        <v>-5</v>
      </c>
      <c r="P18" s="115">
        <f>U16+V16+U17+V17</f>
        <v>19.5</v>
      </c>
      <c r="Q18" s="43"/>
      <c r="R18" s="43"/>
      <c r="S18" s="43"/>
      <c r="T18" s="71">
        <f>D18+E18+F18+G18+H18+I18+J18+K18+L18+M18+N18+O18</f>
        <v>37</v>
      </c>
      <c r="U18" s="101"/>
      <c r="V18" s="102"/>
      <c r="W18" s="6"/>
      <c r="X18" s="103"/>
      <c r="Y18" s="104"/>
      <c r="AA18" s="118">
        <v>1143</v>
      </c>
      <c r="AB18" s="181" t="s">
        <v>69</v>
      </c>
      <c r="AC18" s="56">
        <f>P34+(T34/2)</f>
        <v>4</v>
      </c>
      <c r="AE18" s="118">
        <f t="shared" si="0"/>
        <v>1143</v>
      </c>
      <c r="AF18" s="181" t="str">
        <f t="shared" si="1"/>
        <v>Furman</v>
      </c>
      <c r="AG18" s="56">
        <f>P36</f>
        <v>16.5</v>
      </c>
    </row>
    <row r="19" spans="1:33" ht="13">
      <c r="A19" s="180">
        <v>1078</v>
      </c>
      <c r="B19" s="51"/>
      <c r="C19" s="52"/>
      <c r="D19" s="130" t="s">
        <v>15</v>
      </c>
      <c r="E19" s="141" t="s">
        <v>38</v>
      </c>
      <c r="F19" s="142">
        <v>1429</v>
      </c>
      <c r="G19" s="130" t="s">
        <v>34</v>
      </c>
      <c r="H19" s="141" t="s">
        <v>38</v>
      </c>
      <c r="I19" s="143">
        <v>1428</v>
      </c>
      <c r="J19" s="130" t="s">
        <v>34</v>
      </c>
      <c r="K19" s="141" t="s">
        <v>38</v>
      </c>
      <c r="L19" s="143">
        <v>1437</v>
      </c>
      <c r="M19" s="130" t="s">
        <v>15</v>
      </c>
      <c r="N19" s="141" t="s">
        <v>38</v>
      </c>
      <c r="O19" s="143">
        <v>1501</v>
      </c>
      <c r="P19" s="88">
        <f>COUNTIF(D20:O20,"W")</f>
        <v>2</v>
      </c>
      <c r="Q19" s="89" t="s">
        <v>39</v>
      </c>
      <c r="R19" s="90">
        <f>COUNTIF(D20:O20,"L")</f>
        <v>3</v>
      </c>
      <c r="S19" s="89" t="s">
        <v>39</v>
      </c>
      <c r="T19" s="91">
        <f>COUNTIF(F20:O20,"T")</f>
        <v>3</v>
      </c>
      <c r="U19" s="65">
        <f>IF(ISERROR(LOOKUP($F19,$AA$10:$AA$35,$AC$10:$AC$35)),0,LOOKUP($F19,$AA$10:$AA$35,$AC$10:$AC$35))</f>
        <v>5.5</v>
      </c>
      <c r="V19" s="66">
        <f>IF(ISERROR(LOOKUP($I19,$AA$10:$AA$35,$AC$10:$AC$35)),0,LOOKUP($I19,$AA$10:$AA$35,$AC$10:$AC$35))</f>
        <v>4</v>
      </c>
      <c r="W19" s="6">
        <f>SUM(X19:Y20)</f>
        <v>60</v>
      </c>
      <c r="X19" s="65">
        <f>IF(ISERROR(LOOKUP($F19,$AE$10:$AE$39,$AG$10:$AG$39)),0,LOOKUP($F19,$AE$10:$AE$39,$AG$10:$AG$39))</f>
        <v>13.5</v>
      </c>
      <c r="Y19" s="66">
        <f>IF(ISERROR(LOOKUP($I19,$AE$10:$AE$39,$AG$10:$AG$39)),0,LOOKUP($I19,$AE$10:$AE$39,$AG$10:$AG$39))</f>
        <v>20.5</v>
      </c>
      <c r="AA19" s="118">
        <v>1162</v>
      </c>
      <c r="AB19" s="181" t="s">
        <v>70</v>
      </c>
      <c r="AC19" s="56">
        <f>P37+(T37/2)</f>
        <v>5</v>
      </c>
      <c r="AE19" s="118">
        <f t="shared" si="0"/>
        <v>1162</v>
      </c>
      <c r="AF19" s="181" t="str">
        <f t="shared" si="1"/>
        <v>Central Florida</v>
      </c>
      <c r="AG19" s="56">
        <f>P39</f>
        <v>16.5</v>
      </c>
    </row>
    <row r="20" spans="1:33" ht="13">
      <c r="A20" s="55" t="s">
        <v>65</v>
      </c>
      <c r="B20" s="58"/>
      <c r="C20" s="58"/>
      <c r="D20" s="144" t="s">
        <v>50</v>
      </c>
      <c r="E20" s="145"/>
      <c r="F20" s="146" t="s">
        <v>52</v>
      </c>
      <c r="G20" s="144" t="s">
        <v>51</v>
      </c>
      <c r="H20" s="145"/>
      <c r="I20" s="146" t="s">
        <v>51</v>
      </c>
      <c r="J20" s="144" t="s">
        <v>50</v>
      </c>
      <c r="K20" s="145"/>
      <c r="L20" s="146" t="s">
        <v>52</v>
      </c>
      <c r="M20" s="144" t="s">
        <v>51</v>
      </c>
      <c r="N20" s="145"/>
      <c r="O20" s="146" t="s">
        <v>52</v>
      </c>
      <c r="P20" s="116" t="s">
        <v>40</v>
      </c>
      <c r="Q20" s="92"/>
      <c r="R20" s="92"/>
      <c r="S20" s="92"/>
      <c r="T20" s="93" t="s">
        <v>17</v>
      </c>
      <c r="U20" s="67">
        <f>IF(ISERROR(LOOKUP($L19,$AA$10:$AA$35,$AC$10:$AC$35)),0,LOOKUP($L19,$AA$10:$AA$35,$AC$10:$AC$35))</f>
        <v>2.5</v>
      </c>
      <c r="V20" s="68">
        <f>IF(ISERROR(LOOKUP($O19,$AA$10:$AA$35,$AC$10:$AC$35)),0,LOOKUP($O19,$AA$10:$AA$35,$AC$10:$AC$35))</f>
        <v>4</v>
      </c>
      <c r="W20" s="6"/>
      <c r="X20" s="67">
        <f>IF(ISERROR(LOOKUP($L19,$AE$10:$AE$39,$AG$10:$AG$39)),0,LOOKUP($L19,$AE$10:$AE$39,$AG$10:$AG$39))</f>
        <v>10</v>
      </c>
      <c r="Y20" s="68">
        <f>IF(ISERROR(LOOKUP($O19,$AE$10:$AE$39,$AG$10:$AG$39)),0,LOOKUP($O19,$AE$10:$AE$39,$AG$10:$AG$39))</f>
        <v>16</v>
      </c>
      <c r="AA20" s="118">
        <v>1163</v>
      </c>
      <c r="AB20" s="181" t="s">
        <v>70</v>
      </c>
      <c r="AC20" s="56">
        <f>P40+(T40/2)</f>
        <v>2</v>
      </c>
      <c r="AE20" s="118">
        <f t="shared" si="0"/>
        <v>1163</v>
      </c>
      <c r="AF20" s="181" t="str">
        <f t="shared" si="1"/>
        <v>Central Florida</v>
      </c>
      <c r="AG20" s="56">
        <f>P42</f>
        <v>10.5</v>
      </c>
    </row>
    <row r="21" spans="1:33" ht="13">
      <c r="A21" s="49"/>
      <c r="B21" s="48"/>
      <c r="C21" s="47"/>
      <c r="D21" s="147">
        <v>6</v>
      </c>
      <c r="E21" s="148"/>
      <c r="F21" s="149">
        <v>0</v>
      </c>
      <c r="G21" s="150">
        <v>-13</v>
      </c>
      <c r="H21" s="148"/>
      <c r="I21" s="149">
        <v>-14</v>
      </c>
      <c r="J21" s="150">
        <v>3</v>
      </c>
      <c r="K21" s="148"/>
      <c r="L21" s="149"/>
      <c r="M21" s="150">
        <v>-6</v>
      </c>
      <c r="N21" s="148"/>
      <c r="O21" s="149"/>
      <c r="P21" s="117">
        <f>U19+V19+U20+V20</f>
        <v>16</v>
      </c>
      <c r="Q21" s="94"/>
      <c r="R21" s="94"/>
      <c r="S21" s="94"/>
      <c r="T21" s="97">
        <f>D21+E21+F21+G21+H21+I21+J21+K21+L21+M21+N21+O21</f>
        <v>-24</v>
      </c>
      <c r="U21" s="101"/>
      <c r="V21" s="102"/>
      <c r="W21" s="6"/>
      <c r="X21" s="103"/>
      <c r="Y21" s="104"/>
      <c r="AA21" s="118">
        <v>1191</v>
      </c>
      <c r="AB21" s="181" t="s">
        <v>71</v>
      </c>
      <c r="AC21" s="56">
        <f>P43+(T43/2)</f>
        <v>4</v>
      </c>
      <c r="AE21" s="118">
        <f t="shared" si="0"/>
        <v>1191</v>
      </c>
      <c r="AF21" s="181" t="str">
        <f t="shared" si="1"/>
        <v>Middle Tennessee</v>
      </c>
      <c r="AG21" s="56">
        <f>P45</f>
        <v>21</v>
      </c>
    </row>
    <row r="22" spans="1:33" ht="13">
      <c r="A22" s="179">
        <v>1083</v>
      </c>
      <c r="B22" s="81"/>
      <c r="C22" s="82"/>
      <c r="D22" s="130" t="s">
        <v>15</v>
      </c>
      <c r="E22" s="131" t="s">
        <v>38</v>
      </c>
      <c r="F22" s="132">
        <v>1500</v>
      </c>
      <c r="G22" s="130" t="s">
        <v>34</v>
      </c>
      <c r="H22" s="131" t="s">
        <v>38</v>
      </c>
      <c r="I22" s="133">
        <v>1117</v>
      </c>
      <c r="J22" s="130" t="s">
        <v>15</v>
      </c>
      <c r="K22" s="131" t="s">
        <v>38</v>
      </c>
      <c r="L22" s="133">
        <v>1191</v>
      </c>
      <c r="M22" s="130" t="s">
        <v>34</v>
      </c>
      <c r="N22" s="131" t="s">
        <v>38</v>
      </c>
      <c r="O22" s="133">
        <v>1077</v>
      </c>
      <c r="P22" s="46">
        <f>COUNTIF(D23:O23,"W")</f>
        <v>7</v>
      </c>
      <c r="Q22" s="45" t="s">
        <v>39</v>
      </c>
      <c r="R22" s="79">
        <f>COUNTIF(D23:O23,"L")</f>
        <v>1</v>
      </c>
      <c r="S22" s="45" t="s">
        <v>39</v>
      </c>
      <c r="T22" s="44">
        <f>COUNTIF(D23:O23,"T")</f>
        <v>0</v>
      </c>
      <c r="U22" s="65">
        <f>IF(ISERROR(LOOKUP($F22,$AA$10:$AA$35,$AC$10:$AC$35)),0,LOOKUP($F22,$AA$10:$AA$35,$AC$10:$AC$35))</f>
        <v>4</v>
      </c>
      <c r="V22" s="66">
        <f>IF(ISERROR(LOOKUP($I22,$AA$10:$AA$35,$AC$10:$AC$35)),0,LOOKUP($I22,$AA$10:$AA$35,$AC$10:$AC$35))</f>
        <v>3</v>
      </c>
      <c r="W22" s="6">
        <f>SUM(X22:Y23)</f>
        <v>79.5</v>
      </c>
      <c r="X22" s="65">
        <f>IF(ISERROR(LOOKUP($F22,$AE$10:$AE$39,$AG$10:$AG$39)),0,LOOKUP($F22,$AE$10:$AE$39,$AG$10:$AG$39))</f>
        <v>21.5</v>
      </c>
      <c r="Y22" s="66">
        <f>IF(ISERROR(LOOKUP($I22,$AE$10:$AE$39,$AG$10:$AG$39)),0,LOOKUP($I22,$AE$10:$AE$39,$AG$10:$AG$39))</f>
        <v>17.5</v>
      </c>
      <c r="AA22" s="118">
        <v>1255</v>
      </c>
      <c r="AB22" s="181" t="s">
        <v>72</v>
      </c>
      <c r="AC22" s="56">
        <f>P46+(T46/2)</f>
        <v>2.5</v>
      </c>
      <c r="AE22" s="118">
        <f t="shared" si="0"/>
        <v>1255</v>
      </c>
      <c r="AF22" s="181" t="str">
        <f t="shared" si="1"/>
        <v>Georgia Tech</v>
      </c>
      <c r="AG22" s="56">
        <f>P48</f>
        <v>14.5</v>
      </c>
    </row>
    <row r="23" spans="1:33" ht="13">
      <c r="A23" s="83" t="s">
        <v>66</v>
      </c>
      <c r="B23" s="81"/>
      <c r="C23" s="84"/>
      <c r="D23" s="134" t="s">
        <v>50</v>
      </c>
      <c r="E23" s="135"/>
      <c r="F23" s="136" t="s">
        <v>50</v>
      </c>
      <c r="G23" s="134" t="s">
        <v>50</v>
      </c>
      <c r="H23" s="135"/>
      <c r="I23" s="136" t="s">
        <v>50</v>
      </c>
      <c r="J23" s="134" t="s">
        <v>50</v>
      </c>
      <c r="K23" s="135"/>
      <c r="L23" s="136" t="s">
        <v>50</v>
      </c>
      <c r="M23" s="134" t="s">
        <v>51</v>
      </c>
      <c r="N23" s="135"/>
      <c r="O23" s="136" t="s">
        <v>50</v>
      </c>
      <c r="P23" s="114" t="s">
        <v>40</v>
      </c>
      <c r="Q23" s="42"/>
      <c r="R23" s="42"/>
      <c r="S23" s="42"/>
      <c r="T23" s="72" t="s">
        <v>17</v>
      </c>
      <c r="U23" s="67">
        <f>IF(ISERROR(LOOKUP($L22,$AA$10:$AA$35,$AC$10:$AC$35)),0,LOOKUP($L22,$AA$10:$AA$35,$AC$10:$AC$35))</f>
        <v>4</v>
      </c>
      <c r="V23" s="68">
        <f>IF(ISERROR(LOOKUP($O22,$AA$10:$AA$35,$AC$10:$AC$35)),0,LOOKUP($O22,$AA$10:$AA$35,$AC$10:$AC$35))</f>
        <v>7</v>
      </c>
      <c r="W23" s="6"/>
      <c r="X23" s="67">
        <f>IF(ISERROR(LOOKUP($L22,$AE$10:$AE$39,$AG$10:$AG$39)),0,LOOKUP($L22,$AE$10:$AE$39,$AG$10:$AG$39))</f>
        <v>21</v>
      </c>
      <c r="Y23" s="68">
        <f>IF(ISERROR(LOOKUP($O22,$AE$10:$AE$39,$AG$10:$AG$39)),0,LOOKUP($O22,$AE$10:$AE$39,$AG$10:$AG$39))</f>
        <v>19.5</v>
      </c>
      <c r="AA23" s="118">
        <v>1256</v>
      </c>
      <c r="AB23" s="181" t="s">
        <v>73</v>
      </c>
      <c r="AC23" s="56">
        <f>P49+(T49/2)</f>
        <v>4</v>
      </c>
      <c r="AE23" s="118">
        <f t="shared" si="0"/>
        <v>1256</v>
      </c>
      <c r="AF23" s="181" t="str">
        <f t="shared" si="1"/>
        <v>Bye-Buster</v>
      </c>
      <c r="AG23" s="56">
        <f>P51</f>
        <v>14</v>
      </c>
    </row>
    <row r="24" spans="1:33" ht="13">
      <c r="A24" s="85"/>
      <c r="B24" s="86"/>
      <c r="C24" s="87"/>
      <c r="D24" s="137">
        <v>2</v>
      </c>
      <c r="E24" s="138"/>
      <c r="F24" s="139">
        <v>3</v>
      </c>
      <c r="G24" s="140">
        <v>7</v>
      </c>
      <c r="H24" s="138"/>
      <c r="I24" s="139">
        <v>18</v>
      </c>
      <c r="J24" s="140">
        <v>5</v>
      </c>
      <c r="K24" s="138"/>
      <c r="L24" s="139">
        <v>10</v>
      </c>
      <c r="M24" s="140">
        <v>-1</v>
      </c>
      <c r="N24" s="138"/>
      <c r="O24" s="139">
        <v>5</v>
      </c>
      <c r="P24" s="115">
        <f>U22+V22+U23+V23</f>
        <v>18</v>
      </c>
      <c r="Q24" s="43"/>
      <c r="R24" s="43"/>
      <c r="S24" s="43"/>
      <c r="T24" s="71">
        <f>D24+E24+F24+G24+H24+I24+J24+K24+L24+M24+N24+O24</f>
        <v>49</v>
      </c>
      <c r="U24" s="101"/>
      <c r="V24" s="102"/>
      <c r="W24" s="6"/>
      <c r="X24" s="103"/>
      <c r="Y24" s="104"/>
      <c r="AA24" s="118">
        <v>1329</v>
      </c>
      <c r="AB24" s="181" t="s">
        <v>74</v>
      </c>
      <c r="AC24" s="56">
        <f>P52+(T52/2)</f>
        <v>8</v>
      </c>
      <c r="AE24" s="118">
        <f t="shared" si="0"/>
        <v>1329</v>
      </c>
      <c r="AF24" s="181" t="str">
        <f t="shared" si="1"/>
        <v>Duke</v>
      </c>
      <c r="AG24" s="56">
        <f>P54</f>
        <v>15</v>
      </c>
    </row>
    <row r="25" spans="1:33" ht="13">
      <c r="A25" s="180">
        <v>1117</v>
      </c>
      <c r="B25" s="51"/>
      <c r="C25" s="52"/>
      <c r="D25" s="130" t="s">
        <v>34</v>
      </c>
      <c r="E25" s="141" t="s">
        <v>38</v>
      </c>
      <c r="F25" s="142">
        <v>1062</v>
      </c>
      <c r="G25" s="130" t="s">
        <v>15</v>
      </c>
      <c r="H25" s="141" t="s">
        <v>38</v>
      </c>
      <c r="I25" s="143">
        <v>1083</v>
      </c>
      <c r="J25" s="130" t="s">
        <v>34</v>
      </c>
      <c r="K25" s="141" t="s">
        <v>38</v>
      </c>
      <c r="L25" s="143">
        <v>1429</v>
      </c>
      <c r="M25" s="130" t="s">
        <v>15</v>
      </c>
      <c r="N25" s="141" t="s">
        <v>38</v>
      </c>
      <c r="O25" s="143">
        <v>1379</v>
      </c>
      <c r="P25" s="88">
        <f>COUNTIF(D26:O26,"W")</f>
        <v>3</v>
      </c>
      <c r="Q25" s="89" t="s">
        <v>39</v>
      </c>
      <c r="R25" s="90">
        <f>COUNTIF(D26:O26,"L")</f>
        <v>5</v>
      </c>
      <c r="S25" s="89" t="s">
        <v>39</v>
      </c>
      <c r="T25" s="91">
        <f>COUNTIF(D26:O26,"T")</f>
        <v>0</v>
      </c>
      <c r="U25" s="65">
        <f>IF(ISERROR(LOOKUP($F25,$AA$10:$AA$35,$AC$10:$AC$35)),0,LOOKUP($F25,$AA$10:$AA$35,$AC$10:$AC$35))</f>
        <v>5</v>
      </c>
      <c r="V25" s="66">
        <f>IF(ISERROR(LOOKUP($I25,$AA$10:$AA$35,$AC$10:$AC$35)),0,LOOKUP($I25,$AA$10:$AA$35,$AC$10:$AC$35))</f>
        <v>7</v>
      </c>
      <c r="W25" s="6">
        <f>SUM(X25:Y26)</f>
        <v>56.5</v>
      </c>
      <c r="X25" s="65">
        <f>IF(ISERROR(LOOKUP($F25,$AE$10:$AE$39,$AG$10:$AG$39)),0,LOOKUP($F25,$AE$10:$AE$39,$AG$10:$AG$39))</f>
        <v>12.5</v>
      </c>
      <c r="Y25" s="66">
        <f>IF(ISERROR(LOOKUP($I25,$AE$10:$AE$39,$AG$10:$AG$39)),0,LOOKUP($I25,$AE$10:$AE$39,$AG$10:$AG$39))</f>
        <v>18</v>
      </c>
      <c r="AA25" s="118">
        <v>1330</v>
      </c>
      <c r="AB25" s="181" t="s">
        <v>74</v>
      </c>
      <c r="AC25" s="56">
        <f>P56+(T56/2)</f>
        <v>6</v>
      </c>
      <c r="AE25" s="118">
        <f t="shared" si="0"/>
        <v>1330</v>
      </c>
      <c r="AF25" s="181" t="str">
        <f t="shared" si="1"/>
        <v>Duke</v>
      </c>
      <c r="AG25" s="56">
        <f>P58</f>
        <v>20</v>
      </c>
    </row>
    <row r="26" spans="1:33" ht="13">
      <c r="A26" s="55" t="s">
        <v>80</v>
      </c>
      <c r="B26" s="51"/>
      <c r="C26" s="50"/>
      <c r="D26" s="144" t="s">
        <v>51</v>
      </c>
      <c r="E26" s="145"/>
      <c r="F26" s="146" t="s">
        <v>50</v>
      </c>
      <c r="G26" s="144" t="s">
        <v>51</v>
      </c>
      <c r="H26" s="145"/>
      <c r="I26" s="146" t="s">
        <v>51</v>
      </c>
      <c r="J26" s="144" t="s">
        <v>51</v>
      </c>
      <c r="K26" s="145"/>
      <c r="L26" s="146" t="s">
        <v>51</v>
      </c>
      <c r="M26" s="144" t="s">
        <v>50</v>
      </c>
      <c r="N26" s="145"/>
      <c r="O26" s="146" t="s">
        <v>50</v>
      </c>
      <c r="P26" s="116" t="s">
        <v>40</v>
      </c>
      <c r="Q26" s="92"/>
      <c r="R26" s="92"/>
      <c r="S26" s="92"/>
      <c r="T26" s="93" t="s">
        <v>17</v>
      </c>
      <c r="U26" s="67">
        <f>IF(ISERROR(LOOKUP($L25,$AA$10:$AA$35,$AC$10:$AC$35)),0,LOOKUP($L25,$AA$10:$AA$35,$AC$10:$AC$35))</f>
        <v>5.5</v>
      </c>
      <c r="V26" s="68">
        <f>IF(ISERROR(LOOKUP($O25,$AA$10:$AA$35,$AC$10:$AC$35)),0,LOOKUP($O25,$AA$10:$AA$35,$AC$10:$AC$35))</f>
        <v>0</v>
      </c>
      <c r="W26" s="6"/>
      <c r="X26" s="67">
        <f>IF(ISERROR(LOOKUP($L25,$AE$10:$AE$39,$AG$10:$AG$39)),0,LOOKUP($L25,$AE$10:$AE$39,$AG$10:$AG$39))</f>
        <v>13.5</v>
      </c>
      <c r="Y26" s="68">
        <f>IF(ISERROR(LOOKUP($O25,$AE$10:$AE$39,$AG$10:$AG$39)),0,LOOKUP($O25,$AE$10:$AE$39,$AG$10:$AG$39))</f>
        <v>12.5</v>
      </c>
      <c r="AA26" s="118">
        <v>1379</v>
      </c>
      <c r="AB26" s="181" t="s">
        <v>75</v>
      </c>
      <c r="AC26" s="56">
        <f>P59+(T59/2)</f>
        <v>0</v>
      </c>
      <c r="AE26" s="118">
        <f t="shared" si="0"/>
        <v>1379</v>
      </c>
      <c r="AF26" s="181" t="str">
        <f t="shared" si="1"/>
        <v>Georgia State</v>
      </c>
      <c r="AG26" s="56">
        <f>P61</f>
        <v>12.5</v>
      </c>
    </row>
    <row r="27" spans="1:33" ht="13">
      <c r="A27" s="49"/>
      <c r="B27" s="48"/>
      <c r="C27" s="47"/>
      <c r="D27" s="147">
        <v>-10</v>
      </c>
      <c r="E27" s="148"/>
      <c r="F27" s="149">
        <v>1</v>
      </c>
      <c r="G27" s="150">
        <v>-7</v>
      </c>
      <c r="H27" s="148"/>
      <c r="I27" s="149">
        <v>-18</v>
      </c>
      <c r="J27" s="150">
        <v>-14</v>
      </c>
      <c r="K27" s="148"/>
      <c r="L27" s="149">
        <v>-20</v>
      </c>
      <c r="M27" s="150">
        <v>4</v>
      </c>
      <c r="N27" s="148"/>
      <c r="O27" s="149">
        <v>4</v>
      </c>
      <c r="P27" s="117">
        <f>U25+V25+U26+V26</f>
        <v>17.5</v>
      </c>
      <c r="Q27" s="94"/>
      <c r="R27" s="94"/>
      <c r="S27" s="94"/>
      <c r="T27" s="97">
        <f>D27+E27+F27+G27+H27+I27+J27+K27+L27+M27+N27+O27</f>
        <v>-60</v>
      </c>
      <c r="U27" s="101"/>
      <c r="V27" s="102"/>
      <c r="W27" s="6"/>
      <c r="X27" s="103"/>
      <c r="Y27" s="104"/>
      <c r="AA27" s="118">
        <v>1428</v>
      </c>
      <c r="AB27" s="181" t="s">
        <v>76</v>
      </c>
      <c r="AC27" s="56">
        <f>P62+(T62/2)</f>
        <v>4</v>
      </c>
      <c r="AE27" s="118">
        <f t="shared" si="0"/>
        <v>1428</v>
      </c>
      <c r="AF27" s="181" t="str">
        <f t="shared" si="1"/>
        <v>Georgia</v>
      </c>
      <c r="AG27" s="56">
        <f>P64</f>
        <v>20.5</v>
      </c>
    </row>
    <row r="28" spans="1:33" ht="13">
      <c r="A28" s="179">
        <v>1132</v>
      </c>
      <c r="B28" s="81"/>
      <c r="C28" s="82"/>
      <c r="D28" s="130" t="s">
        <v>34</v>
      </c>
      <c r="E28" s="131" t="s">
        <v>38</v>
      </c>
      <c r="F28" s="132">
        <v>1077</v>
      </c>
      <c r="G28" s="130" t="s">
        <v>15</v>
      </c>
      <c r="H28" s="131" t="s">
        <v>38</v>
      </c>
      <c r="I28" s="133">
        <v>1448</v>
      </c>
      <c r="J28" s="130" t="s">
        <v>15</v>
      </c>
      <c r="K28" s="131" t="s">
        <v>38</v>
      </c>
      <c r="L28" s="133">
        <v>1500</v>
      </c>
      <c r="M28" s="130" t="s">
        <v>34</v>
      </c>
      <c r="N28" s="131" t="s">
        <v>38</v>
      </c>
      <c r="O28" s="133">
        <v>1255</v>
      </c>
      <c r="P28" s="182">
        <f>COUNTIF(D29:O29,"W")</f>
        <v>3</v>
      </c>
      <c r="Q28" s="183" t="s">
        <v>39</v>
      </c>
      <c r="R28" s="79">
        <f>COUNTIF(D29:O29,"L")</f>
        <v>4</v>
      </c>
      <c r="S28" s="183" t="s">
        <v>39</v>
      </c>
      <c r="T28" s="184">
        <f>COUNTIF(D29:O29,"T")</f>
        <v>1</v>
      </c>
      <c r="U28" s="65">
        <f>IF(ISERROR(LOOKUP($F28,$AA$10:$AA$35,$AC$10:$AC$35)),0,LOOKUP($F28,$AA$10:$AA$35,$AC$10:$AC$35))</f>
        <v>7</v>
      </c>
      <c r="V28" s="66">
        <f>IF(ISERROR(LOOKUP($I28,$AA$10:$AA$35,$AC$10:$AC$35)),0,LOOKUP($I28,$AA$10:$AA$35,$AC$10:$AC$35))</f>
        <v>1</v>
      </c>
      <c r="W28" s="6">
        <f>SUM(X28:Y29)</f>
        <v>68</v>
      </c>
      <c r="X28" s="65">
        <f>IF(ISERROR(LOOKUP($F28,$AE$10:$AE$39,$AG$10:$AG$39)),0,LOOKUP($F28,$AE$10:$AE$39,$AG$10:$AG$39))</f>
        <v>19.5</v>
      </c>
      <c r="Y28" s="66">
        <f>IF(ISERROR(LOOKUP($I28,$AE$10:$AE$39,$AG$10:$AG$39)),0,LOOKUP($I28,$AE$10:$AE$39,$AG$10:$AG$39))</f>
        <v>12.5</v>
      </c>
      <c r="AA28" s="118">
        <v>1429</v>
      </c>
      <c r="AB28" s="181" t="s">
        <v>76</v>
      </c>
      <c r="AC28" s="56">
        <f>P65+(T65/2)</f>
        <v>5.5</v>
      </c>
      <c r="AE28" s="118">
        <f t="shared" si="0"/>
        <v>1429</v>
      </c>
      <c r="AF28" s="181" t="str">
        <f t="shared" si="1"/>
        <v>Georgia</v>
      </c>
      <c r="AG28" s="56">
        <f>P67</f>
        <v>13.5</v>
      </c>
    </row>
    <row r="29" spans="1:33" ht="13">
      <c r="A29" s="83" t="s">
        <v>68</v>
      </c>
      <c r="B29" s="81"/>
      <c r="C29" s="84"/>
      <c r="D29" s="134" t="s">
        <v>51</v>
      </c>
      <c r="E29" s="135"/>
      <c r="F29" s="136" t="s">
        <v>51</v>
      </c>
      <c r="G29" s="134" t="s">
        <v>50</v>
      </c>
      <c r="H29" s="135"/>
      <c r="I29" s="136" t="s">
        <v>50</v>
      </c>
      <c r="J29" s="134" t="s">
        <v>51</v>
      </c>
      <c r="K29" s="135"/>
      <c r="L29" s="136" t="s">
        <v>51</v>
      </c>
      <c r="M29" s="134" t="s">
        <v>50</v>
      </c>
      <c r="N29" s="135"/>
      <c r="O29" s="136" t="s">
        <v>52</v>
      </c>
      <c r="P29" s="114" t="s">
        <v>40</v>
      </c>
      <c r="Q29" s="42"/>
      <c r="R29" s="42"/>
      <c r="S29" s="42"/>
      <c r="T29" s="72" t="s">
        <v>17</v>
      </c>
      <c r="U29" s="67">
        <f>IF(ISERROR(LOOKUP($L28,$AA$10:$AA$35,$AC$10:$AC$35)),0,LOOKUP($L28,$AA$10:$AA$35,$AC$10:$AC$35))</f>
        <v>4</v>
      </c>
      <c r="V29" s="68">
        <f>IF(ISERROR(LOOKUP($O28,$AA$10:$AA$35,$AC$10:$AC$35)),0,LOOKUP($O28,$AA$10:$AA$35,$AC$10:$AC$35))</f>
        <v>2.5</v>
      </c>
      <c r="W29" s="6"/>
      <c r="X29" s="67">
        <f>IF(ISERROR(LOOKUP($L28,$AE$10:$AE$39,$AG$10:$AG$39)),0,LOOKUP($L28,$AE$10:$AE$39,$AG$10:$AG$39))</f>
        <v>21.5</v>
      </c>
      <c r="Y29" s="68">
        <f>IF(ISERROR(LOOKUP($O28,$AE$10:$AE$39,$AG$10:$AG$39)),0,LOOKUP($O28,$AE$10:$AE$39,$AG$10:$AG$39))</f>
        <v>14.5</v>
      </c>
      <c r="AA29" s="118">
        <v>1437</v>
      </c>
      <c r="AB29" s="181" t="s">
        <v>77</v>
      </c>
      <c r="AC29" s="56">
        <f>P68+(T68/2)</f>
        <v>2.5</v>
      </c>
      <c r="AE29" s="118">
        <f t="shared" si="0"/>
        <v>1437</v>
      </c>
      <c r="AF29" s="181" t="str">
        <f t="shared" si="1"/>
        <v>Florida</v>
      </c>
      <c r="AG29" s="56">
        <f>P70</f>
        <v>10</v>
      </c>
    </row>
    <row r="30" spans="1:33" ht="13">
      <c r="A30" s="85"/>
      <c r="B30" s="86"/>
      <c r="C30" s="87"/>
      <c r="D30" s="137">
        <v>-4</v>
      </c>
      <c r="E30" s="138"/>
      <c r="F30" s="139">
        <v>-2</v>
      </c>
      <c r="G30" s="140">
        <v>7</v>
      </c>
      <c r="H30" s="138"/>
      <c r="I30" s="139">
        <v>13</v>
      </c>
      <c r="J30" s="140">
        <v>-1</v>
      </c>
      <c r="K30" s="138"/>
      <c r="L30" s="139">
        <v>-1</v>
      </c>
      <c r="M30" s="140">
        <v>7</v>
      </c>
      <c r="N30" s="138"/>
      <c r="O30" s="139"/>
      <c r="P30" s="115">
        <f>U28+V28+U29+V29</f>
        <v>14.5</v>
      </c>
      <c r="Q30" s="43"/>
      <c r="R30" s="43"/>
      <c r="S30" s="43"/>
      <c r="T30" s="71">
        <f>D30+E30+F30+G30+H30+I30+J30+K30+L30+M30+N30+O30</f>
        <v>19</v>
      </c>
      <c r="U30" s="101"/>
      <c r="V30" s="102"/>
      <c r="W30" s="6"/>
      <c r="X30" s="103"/>
      <c r="Y30" s="104"/>
      <c r="AA30" s="118">
        <v>1447</v>
      </c>
      <c r="AB30" s="181" t="s">
        <v>78</v>
      </c>
      <c r="AC30" s="56">
        <f>P71+(T71/2)</f>
        <v>4</v>
      </c>
      <c r="AE30" s="118">
        <f t="shared" si="0"/>
        <v>1447</v>
      </c>
      <c r="AF30" s="181" t="str">
        <f t="shared" si="1"/>
        <v>Kennesaw State</v>
      </c>
      <c r="AG30" s="56">
        <f>P73</f>
        <v>14.5</v>
      </c>
    </row>
    <row r="31" spans="1:33" ht="13">
      <c r="A31" s="180">
        <v>1133</v>
      </c>
      <c r="B31" s="51"/>
      <c r="C31" s="52"/>
      <c r="D31" s="130" t="s">
        <v>34</v>
      </c>
      <c r="E31" s="141" t="s">
        <v>38</v>
      </c>
      <c r="F31" s="142">
        <v>1448</v>
      </c>
      <c r="G31" s="130" t="s">
        <v>15</v>
      </c>
      <c r="H31" s="141" t="s">
        <v>38</v>
      </c>
      <c r="I31" s="143">
        <v>1077</v>
      </c>
      <c r="J31" s="130" t="s">
        <v>15</v>
      </c>
      <c r="K31" s="141" t="s">
        <v>38</v>
      </c>
      <c r="L31" s="143">
        <v>1062</v>
      </c>
      <c r="M31" s="130" t="s">
        <v>34</v>
      </c>
      <c r="N31" s="141" t="s">
        <v>38</v>
      </c>
      <c r="O31" s="143">
        <v>1163</v>
      </c>
      <c r="P31" s="88">
        <f>COUNTIF(D32:O32,"W")</f>
        <v>3</v>
      </c>
      <c r="Q31" s="89" t="s">
        <v>39</v>
      </c>
      <c r="R31" s="90">
        <f>COUNTIF(D32:O32,"L")</f>
        <v>5</v>
      </c>
      <c r="S31" s="89" t="s">
        <v>39</v>
      </c>
      <c r="T31" s="91">
        <f>COUNTIF(D32:O32,"T")</f>
        <v>0</v>
      </c>
      <c r="U31" s="65">
        <f>IF(ISERROR(LOOKUP($F31,$AA$10:$AA$35,$AC$10:$AC$35)),0,LOOKUP($F31,$AA$10:$AA$35,$AC$10:$AC$35))</f>
        <v>1</v>
      </c>
      <c r="V31" s="66">
        <f>IF(ISERROR(LOOKUP($I31,$AA$10:$AA$35,$AC$10:$AC$35)),0,LOOKUP($I31,$AA$10:$AA$35,$AC$10:$AC$35))</f>
        <v>7</v>
      </c>
      <c r="W31" s="6">
        <f>SUM(X31:Y32)</f>
        <v>55</v>
      </c>
      <c r="X31" s="65">
        <f>IF(ISERROR(LOOKUP($F31,$AE$10:$AE$39,$AG$10:$AG$39)),0,LOOKUP($F31,$AE$10:$AE$39,$AG$10:$AG$39))</f>
        <v>12.5</v>
      </c>
      <c r="Y31" s="66">
        <f>IF(ISERROR(LOOKUP($I31,$AE$10:$AE$39,$AG$10:$AG$39)),0,LOOKUP($I31,$AE$10:$AE$39,$AG$10:$AG$39))</f>
        <v>19.5</v>
      </c>
      <c r="AA31" s="118">
        <v>1448</v>
      </c>
      <c r="AB31" s="181" t="s">
        <v>78</v>
      </c>
      <c r="AC31" s="56">
        <f>P74+(T74/2)</f>
        <v>1</v>
      </c>
      <c r="AE31" s="118">
        <f t="shared" si="0"/>
        <v>1448</v>
      </c>
      <c r="AF31" s="181" t="str">
        <f t="shared" si="1"/>
        <v>Kennesaw State</v>
      </c>
      <c r="AG31" s="56">
        <f>P76</f>
        <v>12.5</v>
      </c>
    </row>
    <row r="32" spans="1:33" ht="13">
      <c r="A32" s="55" t="s">
        <v>68</v>
      </c>
      <c r="B32" s="51"/>
      <c r="C32" s="50"/>
      <c r="D32" s="144" t="s">
        <v>50</v>
      </c>
      <c r="E32" s="145"/>
      <c r="F32" s="146" t="s">
        <v>51</v>
      </c>
      <c r="G32" s="144" t="s">
        <v>51</v>
      </c>
      <c r="H32" s="145"/>
      <c r="I32" s="146" t="s">
        <v>51</v>
      </c>
      <c r="J32" s="144" t="s">
        <v>51</v>
      </c>
      <c r="K32" s="145"/>
      <c r="L32" s="146" t="s">
        <v>51</v>
      </c>
      <c r="M32" s="144" t="s">
        <v>50</v>
      </c>
      <c r="N32" s="145"/>
      <c r="O32" s="146" t="s">
        <v>50</v>
      </c>
      <c r="P32" s="116" t="s">
        <v>40</v>
      </c>
      <c r="Q32" s="92"/>
      <c r="R32" s="92"/>
      <c r="S32" s="92"/>
      <c r="T32" s="93" t="s">
        <v>17</v>
      </c>
      <c r="U32" s="67">
        <f>IF(ISERROR(LOOKUP($L31,$AA$10:$AA$35,$AC$10:$AC$35)),0,LOOKUP($L31,$AA$10:$AA$35,$AC$10:$AC$35))</f>
        <v>5</v>
      </c>
      <c r="V32" s="68">
        <f>IF(ISERROR(LOOKUP($O31,$AA$10:$AA$35,$AC$10:$AC$35)),0,LOOKUP($O31,$AA$10:$AA$35,$AC$10:$AC$35))</f>
        <v>2</v>
      </c>
      <c r="W32" s="6"/>
      <c r="X32" s="67">
        <f>IF(ISERROR(LOOKUP($L31,$AE$10:$AE$39,$AG$10:$AG$39)),0,LOOKUP($L31,$AE$10:$AE$39,$AG$10:$AG$39))</f>
        <v>12.5</v>
      </c>
      <c r="Y32" s="68">
        <f>IF(ISERROR(LOOKUP($O31,$AE$10:$AE$39,$AG$10:$AG$39)),0,LOOKUP($O31,$AE$10:$AE$39,$AG$10:$AG$39))</f>
        <v>10.5</v>
      </c>
      <c r="AA32" s="118">
        <v>1500</v>
      </c>
      <c r="AB32" s="181" t="s">
        <v>79</v>
      </c>
      <c r="AC32" s="56">
        <f>P77+(T77/2)</f>
        <v>4</v>
      </c>
      <c r="AE32" s="118">
        <f t="shared" si="0"/>
        <v>1500</v>
      </c>
      <c r="AF32" s="181" t="str">
        <f t="shared" si="1"/>
        <v>Emory</v>
      </c>
      <c r="AG32" s="56">
        <f>P79</f>
        <v>21.5</v>
      </c>
    </row>
    <row r="33" spans="1:33" ht="13">
      <c r="A33" s="49"/>
      <c r="B33" s="48"/>
      <c r="C33" s="47"/>
      <c r="D33" s="147">
        <v>-1</v>
      </c>
      <c r="E33" s="148"/>
      <c r="F33" s="149">
        <v>7</v>
      </c>
      <c r="G33" s="150">
        <v>-21</v>
      </c>
      <c r="H33" s="148"/>
      <c r="I33" s="149">
        <v>-10</v>
      </c>
      <c r="J33" s="150">
        <v>-6</v>
      </c>
      <c r="K33" s="148"/>
      <c r="L33" s="149">
        <v>-8</v>
      </c>
      <c r="M33" s="150">
        <v>9</v>
      </c>
      <c r="N33" s="148"/>
      <c r="O33" s="149">
        <v>11</v>
      </c>
      <c r="P33" s="117">
        <f>U31+V31+U32+V32</f>
        <v>15</v>
      </c>
      <c r="Q33" s="94"/>
      <c r="R33" s="94"/>
      <c r="S33" s="94"/>
      <c r="T33" s="97">
        <f>D33+E33+F33+G33+H33+I33+J33+K33+L33+M33+N33+O33</f>
        <v>-19</v>
      </c>
      <c r="U33" s="101"/>
      <c r="V33" s="102"/>
      <c r="W33" s="6"/>
      <c r="X33" s="103"/>
      <c r="Y33" s="104"/>
      <c r="AA33" s="118">
        <v>1501</v>
      </c>
      <c r="AB33" s="181" t="s">
        <v>79</v>
      </c>
      <c r="AC33" s="56">
        <f>P80+(T80/2)</f>
        <v>4</v>
      </c>
      <c r="AE33" s="118">
        <f t="shared" si="0"/>
        <v>1501</v>
      </c>
      <c r="AF33" s="181" t="str">
        <f t="shared" si="1"/>
        <v>Emory</v>
      </c>
      <c r="AG33" s="56">
        <f>P82</f>
        <v>16</v>
      </c>
    </row>
    <row r="34" spans="1:33" ht="13">
      <c r="A34" s="179">
        <v>1143</v>
      </c>
      <c r="B34" s="81"/>
      <c r="C34" s="82"/>
      <c r="D34" s="130" t="s">
        <v>15</v>
      </c>
      <c r="E34" s="131" t="s">
        <v>38</v>
      </c>
      <c r="F34" s="132">
        <v>1428</v>
      </c>
      <c r="G34" s="130" t="s">
        <v>34</v>
      </c>
      <c r="H34" s="131" t="s">
        <v>38</v>
      </c>
      <c r="I34" s="133">
        <v>1429</v>
      </c>
      <c r="J34" s="130" t="s">
        <v>33</v>
      </c>
      <c r="K34" s="131" t="s">
        <v>38</v>
      </c>
      <c r="L34" s="133">
        <v>1063</v>
      </c>
      <c r="M34" s="130" t="s">
        <v>34</v>
      </c>
      <c r="N34" s="131" t="s">
        <v>38</v>
      </c>
      <c r="O34" s="133">
        <v>1447</v>
      </c>
      <c r="P34" s="46">
        <f>COUNTIF(D35:O35,"W")</f>
        <v>4</v>
      </c>
      <c r="Q34" s="45" t="s">
        <v>39</v>
      </c>
      <c r="R34" s="79">
        <f>COUNTIF(D35:O35,"L")</f>
        <v>4</v>
      </c>
      <c r="S34" s="45" t="s">
        <v>39</v>
      </c>
      <c r="T34" s="44">
        <f>COUNTIF(D35:O35,"T")</f>
        <v>0</v>
      </c>
      <c r="U34" s="65">
        <f>IF(ISERROR(LOOKUP($F34,$AA$10:$AA$35,$AC$10:$AC$35)),0,LOOKUP($F34,$AA$10:$AA$35,$AC$10:$AC$35))</f>
        <v>4</v>
      </c>
      <c r="V34" s="66">
        <f>IF(ISERROR(LOOKUP($I34,$AA$10:$AA$35,$AC$10:$AC$35)),0,LOOKUP($I34,$AA$10:$AA$35,$AC$10:$AC$35))</f>
        <v>5.5</v>
      </c>
      <c r="W34" s="6">
        <f>SUM(X34:Y35)</f>
        <v>66</v>
      </c>
      <c r="X34" s="65">
        <f>IF(ISERROR(LOOKUP($F34,$AE$10:$AE$39,$AG$10:$AG$39)),0,LOOKUP($F34,$AE$10:$AE$39,$AG$10:$AG$39))</f>
        <v>20.5</v>
      </c>
      <c r="Y34" s="66">
        <f>IF(ISERROR(LOOKUP($I34,$AE$10:$AE$39,$AG$10:$AG$39)),0,LOOKUP($I34,$AE$10:$AE$39,$AG$10:$AG$39))</f>
        <v>13.5</v>
      </c>
      <c r="AB34" s="118" t="e">
        <f>#REF!</f>
        <v>#REF!</v>
      </c>
      <c r="AC34" s="181" t="e">
        <f>#REF!</f>
        <v>#REF!</v>
      </c>
      <c r="AD34" s="185"/>
    </row>
    <row r="35" spans="1:33" ht="13">
      <c r="A35" s="83" t="s">
        <v>69</v>
      </c>
      <c r="B35" s="81"/>
      <c r="C35" s="84"/>
      <c r="D35" s="134" t="s">
        <v>50</v>
      </c>
      <c r="E35" s="135"/>
      <c r="F35" s="136" t="s">
        <v>51</v>
      </c>
      <c r="G35" s="134" t="s">
        <v>51</v>
      </c>
      <c r="H35" s="135"/>
      <c r="I35" s="136" t="s">
        <v>50</v>
      </c>
      <c r="J35" s="134" t="s">
        <v>50</v>
      </c>
      <c r="K35" s="135"/>
      <c r="L35" s="136" t="s">
        <v>51</v>
      </c>
      <c r="M35" s="134" t="s">
        <v>50</v>
      </c>
      <c r="N35" s="135"/>
      <c r="O35" s="136" t="s">
        <v>51</v>
      </c>
      <c r="P35" s="114" t="s">
        <v>40</v>
      </c>
      <c r="Q35" s="42"/>
      <c r="R35" s="42"/>
      <c r="S35" s="42"/>
      <c r="T35" s="72" t="s">
        <v>17</v>
      </c>
      <c r="U35" s="67">
        <f>IF(ISERROR(LOOKUP($L34,$AA$10:$AA$35,$AC$10:$AC$35)),0,LOOKUP($L34,$AA$10:$AA$35,$AC$10:$AC$35))</f>
        <v>3</v>
      </c>
      <c r="V35" s="68">
        <f>IF(ISERROR(LOOKUP($O34,$AA$10:$AA$35,$AC$10:$AC$35)),0,LOOKUP($O34,$AA$10:$AA$35,$AC$10:$AC$35))</f>
        <v>4</v>
      </c>
      <c r="W35" s="6"/>
      <c r="X35" s="67">
        <f>IF(ISERROR(LOOKUP($L34,$AE$10:$AE$39,$AG$10:$AG$39)),0,LOOKUP($L34,$AE$10:$AE$39,$AG$10:$AG$39))</f>
        <v>17.5</v>
      </c>
      <c r="Y35" s="68">
        <f>IF(ISERROR(LOOKUP($O34,$AE$10:$AE$39,$AG$10:$AG$39)),0,LOOKUP($O34,$AE$10:$AE$39,$AG$10:$AG$39))</f>
        <v>14.5</v>
      </c>
      <c r="AB35" s="118" t="e">
        <f>#REF!</f>
        <v>#REF!</v>
      </c>
      <c r="AC35" s="181" t="e">
        <f>#REF!</f>
        <v>#REF!</v>
      </c>
      <c r="AD35" s="185"/>
    </row>
    <row r="36" spans="1:33" ht="13">
      <c r="A36" s="85"/>
      <c r="B36" s="86"/>
      <c r="C36" s="87"/>
      <c r="D36" s="137">
        <v>16</v>
      </c>
      <c r="E36" s="138"/>
      <c r="F36" s="139">
        <v>-3</v>
      </c>
      <c r="G36" s="140">
        <v>-2</v>
      </c>
      <c r="H36" s="138"/>
      <c r="I36" s="139">
        <v>3</v>
      </c>
      <c r="J36" s="140">
        <v>4</v>
      </c>
      <c r="K36" s="138"/>
      <c r="L36" s="139">
        <v>-6</v>
      </c>
      <c r="M36" s="140">
        <v>9</v>
      </c>
      <c r="N36" s="138"/>
      <c r="O36" s="139">
        <v>-2</v>
      </c>
      <c r="P36" s="115">
        <f>U34+V34+U35+V35</f>
        <v>16.5</v>
      </c>
      <c r="Q36" s="43"/>
      <c r="R36" s="43"/>
      <c r="S36" s="43"/>
      <c r="T36" s="71">
        <f>D36+E36+F36+G36+H36+I36+J36+K36+L36+M36+N36+O36</f>
        <v>19</v>
      </c>
      <c r="U36" s="101"/>
      <c r="V36" s="102"/>
      <c r="W36" s="6"/>
      <c r="X36" s="103"/>
      <c r="Y36" s="104"/>
    </row>
    <row r="37" spans="1:33" ht="13">
      <c r="A37" s="180">
        <v>1162</v>
      </c>
      <c r="B37" s="51"/>
      <c r="C37" s="52"/>
      <c r="D37" s="130" t="s">
        <v>34</v>
      </c>
      <c r="E37" s="141" t="s">
        <v>38</v>
      </c>
      <c r="F37" s="142">
        <v>1330</v>
      </c>
      <c r="G37" s="130" t="s">
        <v>15</v>
      </c>
      <c r="H37" s="141" t="s">
        <v>38</v>
      </c>
      <c r="I37" s="143">
        <v>1256</v>
      </c>
      <c r="J37" s="130" t="s">
        <v>15</v>
      </c>
      <c r="K37" s="141" t="s">
        <v>38</v>
      </c>
      <c r="L37" s="143">
        <v>1255</v>
      </c>
      <c r="M37" s="130" t="s">
        <v>34</v>
      </c>
      <c r="N37" s="141" t="s">
        <v>38</v>
      </c>
      <c r="O37" s="143">
        <v>1428</v>
      </c>
      <c r="P37" s="88">
        <f>COUNTIF(D38:O38,"W")</f>
        <v>5</v>
      </c>
      <c r="Q37" s="89" t="s">
        <v>39</v>
      </c>
      <c r="R37" s="90">
        <f>COUNTIF(D38:O38,"L")</f>
        <v>3</v>
      </c>
      <c r="S37" s="89" t="s">
        <v>39</v>
      </c>
      <c r="T37" s="91">
        <f>COUNTIF(D38:O38,"T")</f>
        <v>0</v>
      </c>
      <c r="U37" s="65">
        <f>IF(ISERROR(LOOKUP($F37,$AA$10:$AA$35,$AC$10:$AC$35)),0,LOOKUP($F37,$AA$10:$AA$35,$AC$10:$AC$35))</f>
        <v>6</v>
      </c>
      <c r="V37" s="66">
        <f>IF(ISERROR(LOOKUP($I37,$AA$10:$AA$35,$AC$10:$AC$35)),0,LOOKUP($I37,$AA$10:$AA$35,$AC$10:$AC$35))</f>
        <v>4</v>
      </c>
      <c r="W37" s="6">
        <f>SUM(X37:Y38)</f>
        <v>69</v>
      </c>
      <c r="X37" s="65">
        <f>IF(ISERROR(LOOKUP($F37,$AE$10:$AE$39,$AG$10:$AG$39)),0,LOOKUP($F37,$AE$10:$AE$39,$AG$10:$AG$39))</f>
        <v>20</v>
      </c>
      <c r="Y37" s="66">
        <f>IF(ISERROR(LOOKUP($I37,$AE$10:$AE$39,$AG$10:$AG$39)),0,LOOKUP($I37,$AE$10:$AE$39,$AG$10:$AG$39))</f>
        <v>14</v>
      </c>
    </row>
    <row r="38" spans="1:33" ht="13">
      <c r="A38" s="55" t="s">
        <v>70</v>
      </c>
      <c r="B38" s="51"/>
      <c r="C38" s="50"/>
      <c r="D38" s="144" t="s">
        <v>51</v>
      </c>
      <c r="E38" s="145"/>
      <c r="F38" s="146" t="s">
        <v>51</v>
      </c>
      <c r="G38" s="144" t="s">
        <v>50</v>
      </c>
      <c r="H38" s="145"/>
      <c r="I38" s="146" t="s">
        <v>50</v>
      </c>
      <c r="J38" s="146" t="s">
        <v>50</v>
      </c>
      <c r="K38" s="145"/>
      <c r="L38" s="146" t="s">
        <v>50</v>
      </c>
      <c r="M38" s="144" t="s">
        <v>50</v>
      </c>
      <c r="N38" s="145"/>
      <c r="O38" s="146" t="s">
        <v>51</v>
      </c>
      <c r="P38" s="116" t="s">
        <v>40</v>
      </c>
      <c r="Q38" s="92"/>
      <c r="R38" s="92"/>
      <c r="S38" s="92"/>
      <c r="T38" s="93" t="s">
        <v>17</v>
      </c>
      <c r="U38" s="67">
        <f>IF(ISERROR(LOOKUP($L37,$AA$10:$AA$35,$AC$10:$AC$35)),0,LOOKUP($L37,$AA$10:$AA$35,$AC$10:$AC$35))</f>
        <v>2.5</v>
      </c>
      <c r="V38" s="68">
        <f>IF(ISERROR(LOOKUP($O37,$AA$10:$AA$35,$AC$10:$AC$35)),0,LOOKUP($O37,$AA$10:$AA$35,$AC$10:$AC$35))</f>
        <v>4</v>
      </c>
      <c r="W38" s="6"/>
      <c r="X38" s="67">
        <f>IF(ISERROR(LOOKUP($L37,$AE$10:$AE$39,$AG$10:$AG$39)),0,LOOKUP($L37,$AE$10:$AE$39,$AG$10:$AG$39))</f>
        <v>14.5</v>
      </c>
      <c r="Y38" s="68">
        <f>IF(ISERROR(LOOKUP($O37,$AE$10:$AE$39,$AG$10:$AG$39)),0,LOOKUP($O37,$AE$10:$AE$39,$AG$10:$AG$39))</f>
        <v>20.5</v>
      </c>
      <c r="AA38" s="185"/>
    </row>
    <row r="39" spans="1:33" ht="13">
      <c r="A39" s="49"/>
      <c r="B39" s="48"/>
      <c r="C39" s="47"/>
      <c r="D39" s="147">
        <v>-17</v>
      </c>
      <c r="E39" s="148"/>
      <c r="F39" s="149">
        <v>-15</v>
      </c>
      <c r="G39" s="150">
        <v>21</v>
      </c>
      <c r="H39" s="148"/>
      <c r="I39" s="149">
        <v>6</v>
      </c>
      <c r="J39" s="150">
        <v>14</v>
      </c>
      <c r="K39" s="148"/>
      <c r="L39" s="149">
        <v>13</v>
      </c>
      <c r="M39" s="150">
        <v>3</v>
      </c>
      <c r="N39" s="148"/>
      <c r="O39" s="149">
        <v>-1</v>
      </c>
      <c r="P39" s="117">
        <f>U37+V37+U38+V38</f>
        <v>16.5</v>
      </c>
      <c r="Q39" s="94"/>
      <c r="R39" s="94"/>
      <c r="S39" s="94"/>
      <c r="T39" s="97">
        <f>D39+E39+F39+G39+H39+I39+J39+K39+L39+M39+N39+O39</f>
        <v>24</v>
      </c>
      <c r="U39" s="101"/>
      <c r="V39" s="102"/>
      <c r="W39" s="6"/>
      <c r="X39" s="103"/>
      <c r="Y39" s="104"/>
      <c r="AA39" s="186"/>
    </row>
    <row r="40" spans="1:33" ht="13">
      <c r="A40" s="179">
        <v>1163</v>
      </c>
      <c r="B40" s="81"/>
      <c r="C40" s="82"/>
      <c r="D40" s="130" t="s">
        <v>34</v>
      </c>
      <c r="E40" s="131" t="s">
        <v>38</v>
      </c>
      <c r="F40" s="132">
        <v>1191</v>
      </c>
      <c r="G40" s="130" t="s">
        <v>15</v>
      </c>
      <c r="H40" s="131" t="s">
        <v>38</v>
      </c>
      <c r="I40" s="133">
        <v>1255</v>
      </c>
      <c r="J40" s="130" t="s">
        <v>34</v>
      </c>
      <c r="K40" s="131" t="s">
        <v>38</v>
      </c>
      <c r="L40" s="133">
        <v>1448</v>
      </c>
      <c r="M40" s="130" t="s">
        <v>15</v>
      </c>
      <c r="N40" s="131" t="s">
        <v>38</v>
      </c>
      <c r="O40" s="133">
        <v>1133</v>
      </c>
      <c r="P40" s="46">
        <f>COUNTIF(D41:O41,"W")</f>
        <v>2</v>
      </c>
      <c r="Q40" s="45" t="s">
        <v>39</v>
      </c>
      <c r="R40" s="79">
        <f>COUNTIF(D41:O41,"L")</f>
        <v>6</v>
      </c>
      <c r="S40" s="45" t="s">
        <v>39</v>
      </c>
      <c r="T40" s="44">
        <f>COUNTIF(D41:O41,"T")</f>
        <v>0</v>
      </c>
      <c r="U40" s="65">
        <f>IF(ISERROR(LOOKUP($F40,$AA$10:$AA$35,$AC$10:$AC$35)),0,LOOKUP($F40,$AA$10:$AA$35,$AC$10:$AC$35))</f>
        <v>4</v>
      </c>
      <c r="V40" s="66">
        <f>IF(ISERROR(LOOKUP($I40,$AA$10:$AA$35,$AC$10:$AC$35)),0,LOOKUP($I40,$AA$10:$AA$35,$AC$10:$AC$35))</f>
        <v>2.5</v>
      </c>
      <c r="W40" s="6">
        <f>SUM(X40:Y41)</f>
        <v>63</v>
      </c>
      <c r="X40" s="65">
        <f>IF(ISERROR(LOOKUP($F40,$AE$10:$AE$39,$AG$10:$AG$39)),0,LOOKUP($F40,$AE$10:$AE$39,$AG$10:$AG$39))</f>
        <v>21</v>
      </c>
      <c r="Y40" s="66">
        <f>IF(ISERROR(LOOKUP($I40,$AE$10:$AE$39,$AG$10:$AG$39)),0,LOOKUP($I40,$AE$10:$AE$39,$AG$10:$AG$39))</f>
        <v>14.5</v>
      </c>
    </row>
    <row r="41" spans="1:33" ht="13">
      <c r="A41" s="83" t="s">
        <v>70</v>
      </c>
      <c r="B41" s="81"/>
      <c r="C41" s="84"/>
      <c r="D41" s="134" t="s">
        <v>51</v>
      </c>
      <c r="E41" s="135"/>
      <c r="F41" s="136" t="s">
        <v>51</v>
      </c>
      <c r="G41" s="134" t="s">
        <v>51</v>
      </c>
      <c r="H41" s="135"/>
      <c r="I41" s="136" t="s">
        <v>51</v>
      </c>
      <c r="J41" s="134" t="s">
        <v>50</v>
      </c>
      <c r="K41" s="135"/>
      <c r="L41" s="136" t="s">
        <v>50</v>
      </c>
      <c r="M41" s="134" t="s">
        <v>51</v>
      </c>
      <c r="N41" s="135"/>
      <c r="O41" s="136" t="s">
        <v>51</v>
      </c>
      <c r="P41" s="114" t="s">
        <v>40</v>
      </c>
      <c r="Q41" s="42"/>
      <c r="R41" s="42"/>
      <c r="S41" s="42"/>
      <c r="T41" s="72" t="s">
        <v>17</v>
      </c>
      <c r="U41" s="67">
        <f>IF(ISERROR(LOOKUP($L40,$AA$10:$AA$35,$AC$10:$AC$35)),0,LOOKUP($L40,$AA$10:$AA$35,$AC$10:$AC$35))</f>
        <v>1</v>
      </c>
      <c r="V41" s="68">
        <f>IF(ISERROR(LOOKUP($O40,$AA$10:$AA$35,$AC$10:$AC$35)),0,LOOKUP($O40,$AA$10:$AA$35,$AC$10:$AC$35))</f>
        <v>3</v>
      </c>
      <c r="W41" s="6"/>
      <c r="X41" s="67">
        <f>IF(ISERROR(LOOKUP($L40,$AE$10:$AE$39,$AG$10:$AG$39)),0,LOOKUP($L40,$AE$10:$AE$39,$AG$10:$AG$39))</f>
        <v>12.5</v>
      </c>
      <c r="Y41" s="68">
        <f>IF(ISERROR(LOOKUP($O40,$AE$10:$AE$39,$AG$10:$AG$39)),0,LOOKUP($O40,$AE$10:$AE$39,$AG$10:$AG$39))</f>
        <v>15</v>
      </c>
    </row>
    <row r="42" spans="1:33" ht="13">
      <c r="A42" s="85"/>
      <c r="B42" s="86"/>
      <c r="C42" s="87"/>
      <c r="D42" s="137">
        <v>-4</v>
      </c>
      <c r="E42" s="138"/>
      <c r="F42" s="139">
        <v>-5</v>
      </c>
      <c r="G42" s="140">
        <v>-11</v>
      </c>
      <c r="H42" s="138"/>
      <c r="I42" s="139">
        <v>-5</v>
      </c>
      <c r="J42" s="140">
        <v>17</v>
      </c>
      <c r="K42" s="138"/>
      <c r="L42" s="139">
        <v>12</v>
      </c>
      <c r="M42" s="140">
        <v>-9</v>
      </c>
      <c r="N42" s="138"/>
      <c r="O42" s="139">
        <v>-11</v>
      </c>
      <c r="P42" s="115">
        <f>U40+V40+U41+V41</f>
        <v>10.5</v>
      </c>
      <c r="Q42" s="43"/>
      <c r="R42" s="43"/>
      <c r="S42" s="43"/>
      <c r="T42" s="71">
        <f>D42+E42+F42+G42+H42+I42+J42+K42+L42+M42+N42+O42</f>
        <v>-16</v>
      </c>
      <c r="U42" s="101"/>
      <c r="V42" s="102"/>
      <c r="W42" s="6"/>
      <c r="X42" s="103"/>
      <c r="Y42" s="104"/>
    </row>
    <row r="43" spans="1:33" ht="13">
      <c r="A43" s="180">
        <v>1191</v>
      </c>
      <c r="B43" s="51"/>
      <c r="C43" s="52"/>
      <c r="D43" s="130" t="s">
        <v>15</v>
      </c>
      <c r="E43" s="141" t="s">
        <v>38</v>
      </c>
      <c r="F43" s="142">
        <v>1163</v>
      </c>
      <c r="G43" s="130" t="s">
        <v>34</v>
      </c>
      <c r="H43" s="141" t="s">
        <v>38</v>
      </c>
      <c r="I43" s="143">
        <v>1447</v>
      </c>
      <c r="J43" s="130" t="s">
        <v>34</v>
      </c>
      <c r="K43" s="141" t="s">
        <v>38</v>
      </c>
      <c r="L43" s="143">
        <v>1083</v>
      </c>
      <c r="M43" s="130" t="s">
        <v>15</v>
      </c>
      <c r="N43" s="141" t="s">
        <v>38</v>
      </c>
      <c r="O43" s="143">
        <v>1329</v>
      </c>
      <c r="P43" s="88">
        <f>COUNTIF(D44:O44,"W")</f>
        <v>4</v>
      </c>
      <c r="Q43" s="89" t="s">
        <v>39</v>
      </c>
      <c r="R43" s="90">
        <f>COUNTIF(D44:O44,"L")</f>
        <v>4</v>
      </c>
      <c r="S43" s="89" t="s">
        <v>39</v>
      </c>
      <c r="T43" s="91">
        <f>COUNTIF(D44:O44,"T")</f>
        <v>0</v>
      </c>
      <c r="U43" s="65">
        <f>IF(ISERROR(LOOKUP($F43,$AA$10:$AA$35,$AC$10:$AC$35)),0,LOOKUP($F43,$AA$10:$AA$35,$AC$10:$AC$35))</f>
        <v>2</v>
      </c>
      <c r="V43" s="66">
        <f>IF(ISERROR(LOOKUP($I43,$AA$10:$AA$35,$AC$10:$AC$35)),0,LOOKUP($I43,$AA$10:$AA$35,$AC$10:$AC$35))</f>
        <v>4</v>
      </c>
      <c r="W43" s="6">
        <f>SUM(X43:Y44)</f>
        <v>58</v>
      </c>
      <c r="X43" s="65">
        <f>IF(ISERROR(LOOKUP($F43,$AE$10:$AE$39,$AG$10:$AG$39)),0,LOOKUP($F43,$AE$10:$AE$39,$AG$10:$AG$39))</f>
        <v>10.5</v>
      </c>
      <c r="Y43" s="66">
        <f>IF(ISERROR(LOOKUP($I43,$AE$10:$AE$39,$AG$10:$AG$39)),0,LOOKUP($I43,$AE$10:$AE$39,$AG$10:$AG$39))</f>
        <v>14.5</v>
      </c>
    </row>
    <row r="44" spans="1:33" ht="13">
      <c r="A44" s="55" t="s">
        <v>71</v>
      </c>
      <c r="B44" s="51"/>
      <c r="C44" s="50"/>
      <c r="D44" s="144" t="s">
        <v>50</v>
      </c>
      <c r="E44" s="145"/>
      <c r="F44" s="146" t="s">
        <v>50</v>
      </c>
      <c r="G44" s="144" t="s">
        <v>50</v>
      </c>
      <c r="H44" s="145"/>
      <c r="I44" s="146" t="s">
        <v>50</v>
      </c>
      <c r="J44" s="144" t="s">
        <v>51</v>
      </c>
      <c r="K44" s="145"/>
      <c r="L44" s="146" t="s">
        <v>51</v>
      </c>
      <c r="M44" s="144" t="s">
        <v>51</v>
      </c>
      <c r="N44" s="145"/>
      <c r="O44" s="146" t="s">
        <v>51</v>
      </c>
      <c r="P44" s="116" t="s">
        <v>40</v>
      </c>
      <c r="Q44" s="92"/>
      <c r="R44" s="92"/>
      <c r="S44" s="92"/>
      <c r="T44" s="93" t="s">
        <v>17</v>
      </c>
      <c r="U44" s="67">
        <f>IF(ISERROR(LOOKUP($L43,$AA$10:$AA$35,$AC$10:$AC$35)),0,LOOKUP($L43,$AA$10:$AA$35,$AC$10:$AC$35))</f>
        <v>7</v>
      </c>
      <c r="V44" s="68">
        <f>IF(ISERROR(LOOKUP($O43,$AA$10:$AA$35,$AC$10:$AC$35)),0,LOOKUP($O43,$AA$10:$AA$35,$AC$10:$AC$35))</f>
        <v>8</v>
      </c>
      <c r="W44" s="6"/>
      <c r="X44" s="67">
        <f>IF(ISERROR(LOOKUP($L43,$AE$10:$AE$39,$AG$10:$AG$39)),0,LOOKUP($L43,$AE$10:$AE$39,$AG$10:$AG$39))</f>
        <v>18</v>
      </c>
      <c r="Y44" s="68">
        <f>IF(ISERROR(LOOKUP($O43,$AE$10:$AE$39,$AG$10:$AG$39)),0,LOOKUP($O43,$AE$10:$AE$39,$AG$10:$AG$39))</f>
        <v>15</v>
      </c>
    </row>
    <row r="45" spans="1:33" ht="13">
      <c r="A45" s="49"/>
      <c r="B45" s="48"/>
      <c r="C45" s="47"/>
      <c r="D45" s="147">
        <v>4</v>
      </c>
      <c r="E45" s="148"/>
      <c r="F45" s="149">
        <v>5</v>
      </c>
      <c r="G45" s="150">
        <v>22</v>
      </c>
      <c r="H45" s="148"/>
      <c r="I45" s="149">
        <v>24</v>
      </c>
      <c r="J45" s="150">
        <v>-5</v>
      </c>
      <c r="K45" s="148"/>
      <c r="L45" s="149">
        <v>-10</v>
      </c>
      <c r="M45" s="150">
        <v>-9</v>
      </c>
      <c r="N45" s="148"/>
      <c r="O45" s="149">
        <v>-4</v>
      </c>
      <c r="P45" s="117">
        <f>U43+V43+U44+V44</f>
        <v>21</v>
      </c>
      <c r="Q45" s="94"/>
      <c r="R45" s="94"/>
      <c r="S45" s="94"/>
      <c r="T45" s="97">
        <f>D45+E45+F45+G45+H45+I45+J45+K45+L45+M45+N45+O45</f>
        <v>27</v>
      </c>
      <c r="U45" s="101"/>
      <c r="V45" s="102"/>
      <c r="W45" s="6"/>
      <c r="X45" s="103"/>
      <c r="Y45" s="104"/>
    </row>
    <row r="46" spans="1:33" ht="13">
      <c r="A46" s="179">
        <v>1255</v>
      </c>
      <c r="B46" s="81"/>
      <c r="C46" s="82"/>
      <c r="D46" s="130" t="s">
        <v>15</v>
      </c>
      <c r="E46" s="131" t="s">
        <v>38</v>
      </c>
      <c r="F46" s="132">
        <v>1447</v>
      </c>
      <c r="G46" s="130" t="s">
        <v>34</v>
      </c>
      <c r="H46" s="131" t="s">
        <v>38</v>
      </c>
      <c r="I46" s="133">
        <v>1163</v>
      </c>
      <c r="J46" s="130" t="s">
        <v>34</v>
      </c>
      <c r="K46" s="131" t="s">
        <v>38</v>
      </c>
      <c r="L46" s="133">
        <v>1162</v>
      </c>
      <c r="M46" s="130" t="s">
        <v>15</v>
      </c>
      <c r="N46" s="131" t="s">
        <v>38</v>
      </c>
      <c r="O46" s="133">
        <v>1132</v>
      </c>
      <c r="P46" s="46">
        <f>COUNTIF(D47:O47,"W")</f>
        <v>2</v>
      </c>
      <c r="Q46" s="45" t="s">
        <v>39</v>
      </c>
      <c r="R46" s="79">
        <f>COUNTIF(D47:O47,"L")</f>
        <v>5</v>
      </c>
      <c r="S46" s="45" t="s">
        <v>39</v>
      </c>
      <c r="T46" s="44">
        <f>COUNTIF(D47:O47,"T")</f>
        <v>1</v>
      </c>
      <c r="U46" s="65">
        <f>IF(ISERROR(LOOKUP($F46,$AA$10:$AA$35,$AC$10:$AC$35)),0,LOOKUP($F46,$AA$10:$AA$35,$AC$10:$AC$35))</f>
        <v>4</v>
      </c>
      <c r="V46" s="66">
        <f>IF(ISERROR(LOOKUP($I46,$AA$10:$AA$35,$AC$10:$AC$35)),0,LOOKUP($I46,$AA$10:$AA$35,$AC$10:$AC$35))</f>
        <v>2</v>
      </c>
      <c r="W46" s="6">
        <f>SUM(X46:Y47)</f>
        <v>56</v>
      </c>
      <c r="X46" s="65">
        <f>IF(ISERROR(LOOKUP($F46,$AE$10:$AE$39,$AG$10:$AG$39)),0,LOOKUP($F46,$AE$10:$AE$39,$AG$10:$AG$39))</f>
        <v>14.5</v>
      </c>
      <c r="Y46" s="66">
        <f>IF(ISERROR(LOOKUP($I46,$AE$10:$AE$39,$AG$10:$AG$39)),0,LOOKUP($I46,$AE$10:$AE$39,$AG$10:$AG$39))</f>
        <v>10.5</v>
      </c>
    </row>
    <row r="47" spans="1:33" ht="13">
      <c r="A47" s="83" t="s">
        <v>72</v>
      </c>
      <c r="B47" s="81"/>
      <c r="C47" s="84"/>
      <c r="D47" s="134" t="s">
        <v>51</v>
      </c>
      <c r="E47" s="135"/>
      <c r="F47" s="136" t="s">
        <v>51</v>
      </c>
      <c r="G47" s="134" t="s">
        <v>50</v>
      </c>
      <c r="H47" s="135"/>
      <c r="I47" s="136" t="s">
        <v>50</v>
      </c>
      <c r="J47" s="134" t="s">
        <v>51</v>
      </c>
      <c r="K47" s="135"/>
      <c r="L47" s="136" t="s">
        <v>51</v>
      </c>
      <c r="M47" s="134" t="s">
        <v>51</v>
      </c>
      <c r="N47" s="135"/>
      <c r="O47" s="136" t="s">
        <v>52</v>
      </c>
      <c r="P47" s="114" t="s">
        <v>40</v>
      </c>
      <c r="Q47" s="42"/>
      <c r="R47" s="42"/>
      <c r="S47" s="42"/>
      <c r="T47" s="72" t="s">
        <v>17</v>
      </c>
      <c r="U47" s="67">
        <f>IF(ISERROR(LOOKUP($L46,$AA$10:$AA$35,$AC$10:$AC$35)),0,LOOKUP($L46,$AA$10:$AA$35,$AC$10:$AC$35))</f>
        <v>5</v>
      </c>
      <c r="V47" s="68">
        <f>IF(ISERROR(LOOKUP($O46,$AA$10:$AA$35,$AC$10:$AC$35)),0,LOOKUP($O46,$AA$10:$AA$35,$AC$10:$AC$35))</f>
        <v>3.5</v>
      </c>
      <c r="W47" s="6"/>
      <c r="X47" s="67">
        <f>IF(ISERROR(LOOKUP($L46,$AE$10:$AE$39,$AG$10:$AG$39)),0,LOOKUP($L46,$AE$10:$AE$39,$AG$10:$AG$39))</f>
        <v>16.5</v>
      </c>
      <c r="Y47" s="68">
        <f>IF(ISERROR(LOOKUP($O46,$AE$10:$AE$39,$AG$10:$AG$39)),0,LOOKUP($O46,$AE$10:$AE$39,$AG$10:$AG$39))</f>
        <v>14.5</v>
      </c>
    </row>
    <row r="48" spans="1:33" ht="13">
      <c r="A48" s="85"/>
      <c r="B48" s="86"/>
      <c r="C48" s="87"/>
      <c r="D48" s="137">
        <v>-3</v>
      </c>
      <c r="E48" s="138"/>
      <c r="F48" s="139">
        <v>-4</v>
      </c>
      <c r="G48" s="140">
        <v>11</v>
      </c>
      <c r="H48" s="138"/>
      <c r="I48" s="139">
        <v>5</v>
      </c>
      <c r="J48" s="140">
        <v>-14</v>
      </c>
      <c r="K48" s="138"/>
      <c r="L48" s="139">
        <v>-13</v>
      </c>
      <c r="M48" s="140">
        <v>-7</v>
      </c>
      <c r="N48" s="138"/>
      <c r="O48" s="139"/>
      <c r="P48" s="115">
        <f>U46+V46+U47+V47</f>
        <v>14.5</v>
      </c>
      <c r="Q48" s="43"/>
      <c r="R48" s="43"/>
      <c r="S48" s="43"/>
      <c r="T48" s="71">
        <f>D48+E48+F48+G48+H48+I48+J48+K48+L48+M48+N48+O48</f>
        <v>-25</v>
      </c>
      <c r="U48" s="101"/>
      <c r="V48" s="102"/>
      <c r="W48" s="6"/>
      <c r="X48" s="103"/>
      <c r="Y48" s="104"/>
    </row>
    <row r="49" spans="1:29" ht="13">
      <c r="A49" s="180">
        <v>1256</v>
      </c>
      <c r="B49" s="51"/>
      <c r="C49" s="52"/>
      <c r="D49" s="130" t="s">
        <v>15</v>
      </c>
      <c r="E49" s="141" t="s">
        <v>38</v>
      </c>
      <c r="F49" s="142">
        <v>1329</v>
      </c>
      <c r="G49" s="130" t="s">
        <v>34</v>
      </c>
      <c r="H49" s="141" t="s">
        <v>38</v>
      </c>
      <c r="I49" s="143">
        <v>1162</v>
      </c>
      <c r="J49" s="130" t="s">
        <v>34</v>
      </c>
      <c r="K49" s="141" t="s">
        <v>38</v>
      </c>
      <c r="L49" s="143">
        <v>1379</v>
      </c>
      <c r="M49" s="130" t="s">
        <v>15</v>
      </c>
      <c r="N49" s="141" t="s">
        <v>38</v>
      </c>
      <c r="O49" s="143">
        <v>1448</v>
      </c>
      <c r="P49" s="88">
        <f>COUNTIF(D50:O50,"W")</f>
        <v>4</v>
      </c>
      <c r="Q49" s="89" t="s">
        <v>39</v>
      </c>
      <c r="R49" s="90">
        <f>COUNTIF(D50:O50,"L")</f>
        <v>4</v>
      </c>
      <c r="S49" s="89" t="s">
        <v>39</v>
      </c>
      <c r="T49" s="91">
        <f>COUNTIF(D50:O50,"T")</f>
        <v>0</v>
      </c>
      <c r="U49" s="65">
        <f>IF(ISERROR(LOOKUP($F49,$AA$10:$AA$35,$AC$10:$AC$35)),0,LOOKUP($F49,$AA$10:$AA$35,$AC$10:$AC$35))</f>
        <v>8</v>
      </c>
      <c r="V49" s="66">
        <f>IF(ISERROR(LOOKUP($I49,$AA$10:$AA$35,$AC$10:$AC$35)),0,LOOKUP($I49,$AA$10:$AA$35,$AC$10:$AC$35))</f>
        <v>5</v>
      </c>
      <c r="W49" s="6">
        <f>SUM(X49:Y50)</f>
        <v>56.5</v>
      </c>
      <c r="X49" s="65">
        <f>IF(ISERROR(LOOKUP($F49,$AE$10:$AE$39,$AG$10:$AG$39)),0,LOOKUP($F49,$AE$10:$AE$39,$AG$10:$AG$39))</f>
        <v>15</v>
      </c>
      <c r="Y49" s="66">
        <f>IF(ISERROR(LOOKUP($I49,$AE$10:$AE$39,$AG$10:$AG$39)),0,LOOKUP($I49,$AE$10:$AE$39,$AG$10:$AG$39))</f>
        <v>16.5</v>
      </c>
    </row>
    <row r="50" spans="1:29" ht="13">
      <c r="A50" s="55" t="s">
        <v>81</v>
      </c>
      <c r="B50" s="51"/>
      <c r="C50" s="50"/>
      <c r="D50" s="144" t="s">
        <v>51</v>
      </c>
      <c r="E50" s="145"/>
      <c r="F50" s="146" t="s">
        <v>51</v>
      </c>
      <c r="G50" s="144" t="s">
        <v>51</v>
      </c>
      <c r="H50" s="145"/>
      <c r="I50" s="146" t="s">
        <v>51</v>
      </c>
      <c r="J50" s="144" t="s">
        <v>50</v>
      </c>
      <c r="K50" s="145"/>
      <c r="L50" s="146" t="s">
        <v>50</v>
      </c>
      <c r="M50" s="144" t="s">
        <v>50</v>
      </c>
      <c r="N50" s="145"/>
      <c r="O50" s="146" t="s">
        <v>50</v>
      </c>
      <c r="P50" s="116" t="s">
        <v>40</v>
      </c>
      <c r="Q50" s="92"/>
      <c r="R50" s="92"/>
      <c r="S50" s="92"/>
      <c r="T50" s="93" t="s">
        <v>17</v>
      </c>
      <c r="U50" s="67">
        <f>IF(ISERROR(LOOKUP($L49,$AA$10:$AA$35,$AC$10:$AC$35)),0,LOOKUP($L49,$AA$10:$AA$35,$AC$10:$AC$35))</f>
        <v>0</v>
      </c>
      <c r="V50" s="68">
        <f>IF(ISERROR(LOOKUP($O49,$AA$10:$AA$35,$AC$10:$AC$35)),0,LOOKUP($O49,$AA$10:$AA$35,$AC$10:$AC$35))</f>
        <v>1</v>
      </c>
      <c r="W50" s="6"/>
      <c r="X50" s="67">
        <f>IF(ISERROR(LOOKUP($L49,$AE$10:$AE$39,$AG$10:$AG$39)),0,LOOKUP($L49,$AE$10:$AE$39,$AG$10:$AG$39))</f>
        <v>12.5</v>
      </c>
      <c r="Y50" s="68">
        <f>IF(ISERROR(LOOKUP($O49,$AE$10:$AE$39,$AG$10:$AG$39)),0,LOOKUP($O49,$AE$10:$AE$39,$AG$10:$AG$39))</f>
        <v>12.5</v>
      </c>
    </row>
    <row r="51" spans="1:29" ht="13">
      <c r="A51" s="49"/>
      <c r="B51" s="48"/>
      <c r="C51" s="47"/>
      <c r="D51" s="147">
        <v>-7</v>
      </c>
      <c r="E51" s="148"/>
      <c r="F51" s="149">
        <v>-1</v>
      </c>
      <c r="G51" s="150">
        <v>-21</v>
      </c>
      <c r="H51" s="148"/>
      <c r="I51" s="149">
        <v>-6</v>
      </c>
      <c r="J51" s="150">
        <v>30</v>
      </c>
      <c r="K51" s="148"/>
      <c r="L51" s="149">
        <v>17</v>
      </c>
      <c r="M51" s="150">
        <v>11</v>
      </c>
      <c r="N51" s="148"/>
      <c r="O51" s="149">
        <v>20</v>
      </c>
      <c r="P51" s="117">
        <f>U49+V49+U50+V50</f>
        <v>14</v>
      </c>
      <c r="Q51" s="94"/>
      <c r="R51" s="94"/>
      <c r="S51" s="94"/>
      <c r="T51" s="97">
        <f>D51+E51+F51+G51+H51+I51+J51+K51+L51+M51+N51+O51</f>
        <v>43</v>
      </c>
      <c r="U51" s="101"/>
      <c r="V51" s="102"/>
      <c r="W51" s="6"/>
      <c r="X51" s="103"/>
      <c r="Y51" s="104"/>
      <c r="AA51" s="53"/>
    </row>
    <row r="52" spans="1:29" ht="13">
      <c r="A52" s="179">
        <v>1329</v>
      </c>
      <c r="B52" s="81"/>
      <c r="C52" s="82"/>
      <c r="D52" s="130" t="s">
        <v>34</v>
      </c>
      <c r="E52" s="131" t="s">
        <v>38</v>
      </c>
      <c r="F52" s="132">
        <v>1256</v>
      </c>
      <c r="G52" s="130" t="s">
        <v>15</v>
      </c>
      <c r="H52" s="131" t="s">
        <v>38</v>
      </c>
      <c r="I52" s="133">
        <v>1063</v>
      </c>
      <c r="J52" s="130" t="s">
        <v>15</v>
      </c>
      <c r="K52" s="131" t="s">
        <v>38</v>
      </c>
      <c r="L52" s="133">
        <v>1428</v>
      </c>
      <c r="M52" s="130" t="s">
        <v>34</v>
      </c>
      <c r="N52" s="131" t="s">
        <v>38</v>
      </c>
      <c r="O52" s="133">
        <v>1191</v>
      </c>
      <c r="P52" s="46">
        <f>COUNTIF(D53:O53,"W")</f>
        <v>8</v>
      </c>
      <c r="Q52" s="45" t="s">
        <v>39</v>
      </c>
      <c r="R52" s="79">
        <f>COUNTIF(D53:O53,"L")</f>
        <v>0</v>
      </c>
      <c r="S52" s="45" t="s">
        <v>39</v>
      </c>
      <c r="T52" s="44">
        <f>COUNTIF(D53:O53,"T")</f>
        <v>0</v>
      </c>
      <c r="U52" s="65">
        <f>IF(ISERROR(LOOKUP($F52,$AA$10:$AA$35,$AC$10:$AC$35)),0,LOOKUP($F52,$AA$10:$AA$35,$AC$10:$AC$35))</f>
        <v>4</v>
      </c>
      <c r="V52" s="66">
        <f>IF(ISERROR(LOOKUP($I52,$AA$10:$AA$35,$AC$10:$AC$35)),0,LOOKUP($I52,$AA$10:$AA$35,$AC$10:$AC$35))</f>
        <v>3</v>
      </c>
      <c r="W52" s="6">
        <f>SUM(X52:Y53)</f>
        <v>73</v>
      </c>
      <c r="X52" s="65">
        <f>IF(ISERROR(LOOKUP($F52,$AE$10:$AE$39,$AG$10:$AG$39)),0,LOOKUP($F52,$AE$10:$AE$39,$AG$10:$AG$39))</f>
        <v>14</v>
      </c>
      <c r="Y52" s="66">
        <f>IF(ISERROR(LOOKUP($I52,$AE$10:$AE$39,$AG$10:$AG$39)),0,LOOKUP($I52,$AE$10:$AE$39,$AG$10:$AG$39))</f>
        <v>17.5</v>
      </c>
    </row>
    <row r="53" spans="1:29" ht="13">
      <c r="A53" s="83" t="s">
        <v>74</v>
      </c>
      <c r="B53" s="81"/>
      <c r="C53" s="84"/>
      <c r="D53" s="134" t="s">
        <v>50</v>
      </c>
      <c r="E53" s="135"/>
      <c r="F53" s="136" t="s">
        <v>50</v>
      </c>
      <c r="G53" s="134" t="s">
        <v>50</v>
      </c>
      <c r="H53" s="135"/>
      <c r="I53" s="136" t="s">
        <v>50</v>
      </c>
      <c r="J53" s="134" t="s">
        <v>50</v>
      </c>
      <c r="K53" s="135"/>
      <c r="L53" s="136" t="s">
        <v>50</v>
      </c>
      <c r="M53" s="134" t="s">
        <v>50</v>
      </c>
      <c r="N53" s="135"/>
      <c r="O53" s="136" t="s">
        <v>50</v>
      </c>
      <c r="P53" s="114" t="s">
        <v>40</v>
      </c>
      <c r="Q53" s="42"/>
      <c r="R53" s="42"/>
      <c r="S53" s="42"/>
      <c r="T53" s="72" t="s">
        <v>17</v>
      </c>
      <c r="U53" s="67">
        <f>IF(ISERROR(LOOKUP($L52,$AA$10:$AA$35,$AC$10:$AC$35)),0,LOOKUP($L52,$AA$10:$AA$35,$AC$10:$AC$35))</f>
        <v>4</v>
      </c>
      <c r="V53" s="68">
        <f>IF(ISERROR(LOOKUP($O52,$AA$10:$AA$35,$AC$10:$AC$35)),0,LOOKUP($O52,$AA$10:$AA$35,$AC$10:$AC$35))</f>
        <v>4</v>
      </c>
      <c r="W53" s="6"/>
      <c r="X53" s="67">
        <f>IF(ISERROR(LOOKUP($L52,$AE$10:$AE$39,$AG$10:$AG$39)),0,LOOKUP($L52,$AE$10:$AE$39,$AG$10:$AG$39))</f>
        <v>20.5</v>
      </c>
      <c r="Y53" s="68">
        <f>IF(ISERROR(LOOKUP($O52,$AE$10:$AE$39,$AG$10:$AG$39)),0,LOOKUP($O52,$AE$10:$AE$39,$AG$10:$AG$39))</f>
        <v>21</v>
      </c>
    </row>
    <row r="54" spans="1:29" ht="13">
      <c r="A54" s="85"/>
      <c r="B54" s="86"/>
      <c r="C54" s="87"/>
      <c r="D54" s="137">
        <v>7</v>
      </c>
      <c r="E54" s="138"/>
      <c r="F54" s="139">
        <v>1</v>
      </c>
      <c r="G54" s="140">
        <v>10</v>
      </c>
      <c r="H54" s="138"/>
      <c r="I54" s="139">
        <v>4</v>
      </c>
      <c r="J54" s="140">
        <v>11</v>
      </c>
      <c r="K54" s="138"/>
      <c r="L54" s="139">
        <v>13</v>
      </c>
      <c r="M54" s="140">
        <v>9</v>
      </c>
      <c r="N54" s="138"/>
      <c r="O54" s="139">
        <v>4</v>
      </c>
      <c r="P54" s="115">
        <f>U52+V52+U53+V53</f>
        <v>15</v>
      </c>
      <c r="Q54" s="43"/>
      <c r="R54" s="43"/>
      <c r="S54" s="43"/>
      <c r="T54" s="71">
        <f>D54+E54+F54+G54+H54+I54+J54+K54+L54+M54+N54+O54</f>
        <v>59</v>
      </c>
      <c r="U54" s="64"/>
      <c r="V54" s="64"/>
      <c r="W54" s="6"/>
      <c r="X54" s="103"/>
      <c r="Y54" s="104"/>
    </row>
    <row r="55" spans="1:29" ht="13">
      <c r="A55" s="3" t="s">
        <v>36</v>
      </c>
      <c r="B55" s="2"/>
      <c r="C55" s="1"/>
      <c r="D55" s="3" t="s">
        <v>25</v>
      </c>
      <c r="E55" s="2"/>
      <c r="F55" s="1"/>
      <c r="G55" s="3" t="s">
        <v>26</v>
      </c>
      <c r="H55" s="2"/>
      <c r="I55" s="1"/>
      <c r="J55" s="3" t="s">
        <v>27</v>
      </c>
      <c r="K55" s="2"/>
      <c r="L55" s="1"/>
      <c r="M55" s="3" t="s">
        <v>28</v>
      </c>
      <c r="N55" s="2"/>
      <c r="O55" s="1"/>
      <c r="P55" s="3" t="s">
        <v>37</v>
      </c>
      <c r="Q55" s="2"/>
      <c r="R55" s="2"/>
      <c r="S55" s="2"/>
      <c r="T55" s="1"/>
      <c r="U55" s="5" t="s">
        <v>41</v>
      </c>
      <c r="V55" s="4"/>
      <c r="W55" s="105" t="s">
        <v>35</v>
      </c>
      <c r="X55" s="5" t="s">
        <v>42</v>
      </c>
      <c r="Y55" s="4"/>
    </row>
    <row r="56" spans="1:29" ht="13">
      <c r="A56" s="179">
        <v>1330</v>
      </c>
      <c r="B56" s="81"/>
      <c r="C56" s="82"/>
      <c r="D56" s="130" t="s">
        <v>15</v>
      </c>
      <c r="E56" s="131" t="s">
        <v>38</v>
      </c>
      <c r="F56" s="132">
        <v>1162</v>
      </c>
      <c r="G56" s="130" t="s">
        <v>34</v>
      </c>
      <c r="H56" s="131" t="s">
        <v>38</v>
      </c>
      <c r="I56" s="132">
        <v>1501</v>
      </c>
      <c r="J56" s="130" t="s">
        <v>15</v>
      </c>
      <c r="K56" s="131" t="s">
        <v>38</v>
      </c>
      <c r="L56" s="132">
        <v>1077</v>
      </c>
      <c r="M56" s="130" t="s">
        <v>34</v>
      </c>
      <c r="N56" s="131" t="s">
        <v>38</v>
      </c>
      <c r="O56" s="132">
        <v>1500</v>
      </c>
      <c r="P56" s="46">
        <f>COUNTIF(D57:O57,"W")</f>
        <v>6</v>
      </c>
      <c r="Q56" s="45" t="s">
        <v>39</v>
      </c>
      <c r="R56" s="79">
        <f>COUNTIF(D57:O57,"L")</f>
        <v>2</v>
      </c>
      <c r="S56" s="45" t="s">
        <v>39</v>
      </c>
      <c r="T56" s="44">
        <f>COUNTIF(D57:O57,"T")</f>
        <v>0</v>
      </c>
      <c r="U56" s="65">
        <f>IF(ISERROR(LOOKUP($F56,$AA$10:$AA$35,$AC$10:$AC$35)),0,LOOKUP($F56,$AA$10:$AA$35,$AC$10:$AC$35))</f>
        <v>5</v>
      </c>
      <c r="V56" s="66">
        <f>IF(ISERROR(LOOKUP($I56,$AA$10:$AA$35,$AC$10:$AC$35)),0,LOOKUP($I56,$AA$10:$AA$35,$AC$10:$AC$35))</f>
        <v>4</v>
      </c>
      <c r="W56" s="6">
        <f>SUM(X56:Y57)</f>
        <v>73.5</v>
      </c>
      <c r="X56" s="65">
        <f>IF(ISERROR(LOOKUP($F56,$AE$10:$AE$39,$AG$10:$AG$39)),0,LOOKUP($F56,$AE$10:$AE$39,$AG$10:$AG$39))</f>
        <v>16.5</v>
      </c>
      <c r="Y56" s="66">
        <f>IF(ISERROR(LOOKUP($I56,$AE$10:$AE$39,$AG$10:$AG$39)),0,LOOKUP($I56,$AE$10:$AE$39,$AG$10:$AG$39))</f>
        <v>16</v>
      </c>
      <c r="AC56" s="41"/>
    </row>
    <row r="57" spans="1:29" ht="13">
      <c r="A57" s="83" t="s">
        <v>74</v>
      </c>
      <c r="B57" s="81"/>
      <c r="C57" s="84"/>
      <c r="D57" s="134" t="s">
        <v>50</v>
      </c>
      <c r="E57" s="135"/>
      <c r="F57" s="136" t="s">
        <v>50</v>
      </c>
      <c r="G57" s="134" t="s">
        <v>50</v>
      </c>
      <c r="H57" s="135"/>
      <c r="I57" s="136" t="s">
        <v>50</v>
      </c>
      <c r="J57" s="134" t="s">
        <v>51</v>
      </c>
      <c r="K57" s="135"/>
      <c r="L57" s="136" t="s">
        <v>51</v>
      </c>
      <c r="M57" s="134" t="s">
        <v>50</v>
      </c>
      <c r="N57" s="135"/>
      <c r="O57" s="136" t="s">
        <v>50</v>
      </c>
      <c r="P57" s="114" t="s">
        <v>40</v>
      </c>
      <c r="Q57" s="42"/>
      <c r="R57" s="42"/>
      <c r="S57" s="42"/>
      <c r="T57" s="72" t="s">
        <v>17</v>
      </c>
      <c r="U57" s="67">
        <f>IF(ISERROR(LOOKUP($L56,$AA$10:$AA$35,$AC$10:$AC$35)),0,LOOKUP($L56,$AA$10:$AA$35,$AC$10:$AC$35))</f>
        <v>7</v>
      </c>
      <c r="V57" s="68">
        <f>IF(ISERROR(LOOKUP($O56,$AA$10:$AA$35,$AC$10:$AC$35)),0,LOOKUP($O56,$AA$10:$AA$35,$AC$10:$AC$35))</f>
        <v>4</v>
      </c>
      <c r="W57" s="6"/>
      <c r="X57" s="67">
        <f>IF(ISERROR(LOOKUP($L56,$AE$10:$AE$39,$AG$10:$AG$39)),0,LOOKUP($L56,$AE$10:$AE$39,$AG$10:$AG$39))</f>
        <v>19.5</v>
      </c>
      <c r="Y57" s="68">
        <f>IF(ISERROR(LOOKUP($O56,$AE$10:$AE$39,$AG$10:$AG$39)),0,LOOKUP($O56,$AE$10:$AE$39,$AG$10:$AG$39))</f>
        <v>21.5</v>
      </c>
    </row>
    <row r="58" spans="1:29" ht="13">
      <c r="A58" s="85"/>
      <c r="B58" s="86"/>
      <c r="C58" s="87"/>
      <c r="D58" s="137">
        <v>17</v>
      </c>
      <c r="E58" s="138"/>
      <c r="F58" s="139">
        <v>15</v>
      </c>
      <c r="G58" s="137">
        <v>10</v>
      </c>
      <c r="H58" s="138"/>
      <c r="I58" s="139">
        <v>32</v>
      </c>
      <c r="J58" s="137">
        <v>-1</v>
      </c>
      <c r="K58" s="138"/>
      <c r="L58" s="139">
        <v>-3</v>
      </c>
      <c r="M58" s="137">
        <v>12</v>
      </c>
      <c r="N58" s="138"/>
      <c r="O58" s="139">
        <v>13</v>
      </c>
      <c r="P58" s="115">
        <f>U56+V56+U57+V57</f>
        <v>20</v>
      </c>
      <c r="Q58" s="43"/>
      <c r="R58" s="43"/>
      <c r="S58" s="43"/>
      <c r="T58" s="71">
        <f>D58+E58+F58+G58+H58+I58+J58+K58+L58+M58+N58+O58</f>
        <v>95</v>
      </c>
      <c r="U58" s="101"/>
      <c r="V58" s="102"/>
      <c r="W58" s="6"/>
      <c r="X58" s="103"/>
      <c r="Y58" s="104"/>
    </row>
    <row r="59" spans="1:29" ht="13">
      <c r="A59" s="180">
        <v>1379</v>
      </c>
      <c r="B59" s="51"/>
      <c r="C59" s="52"/>
      <c r="D59" s="130" t="s">
        <v>34</v>
      </c>
      <c r="E59" s="141" t="s">
        <v>38</v>
      </c>
      <c r="F59" s="142">
        <v>1063</v>
      </c>
      <c r="G59" s="130" t="s">
        <v>15</v>
      </c>
      <c r="H59" s="141" t="s">
        <v>38</v>
      </c>
      <c r="I59" s="142">
        <v>1437</v>
      </c>
      <c r="J59" s="130" t="s">
        <v>15</v>
      </c>
      <c r="K59" s="141" t="s">
        <v>38</v>
      </c>
      <c r="L59" s="142">
        <v>1256</v>
      </c>
      <c r="M59" s="130" t="s">
        <v>34</v>
      </c>
      <c r="N59" s="141" t="s">
        <v>38</v>
      </c>
      <c r="O59" s="142">
        <v>1117</v>
      </c>
      <c r="P59" s="88">
        <f>COUNTIF(D60:O60,"W")</f>
        <v>0</v>
      </c>
      <c r="Q59" s="89" t="s">
        <v>39</v>
      </c>
      <c r="R59" s="90">
        <f>COUNTIF(D60:O60,"L")</f>
        <v>8</v>
      </c>
      <c r="S59" s="89" t="s">
        <v>39</v>
      </c>
      <c r="T59" s="91">
        <f>COUNTIF(D60:O60,"T")</f>
        <v>0</v>
      </c>
      <c r="U59" s="65">
        <f>IF(ISERROR(LOOKUP($F59,$AA$10:$AA$35,$AC$10:$AC$35)),0,LOOKUP($F59,$AA$10:$AA$35,$AC$10:$AC$35))</f>
        <v>3</v>
      </c>
      <c r="V59" s="66">
        <f>IF(ISERROR(LOOKUP($I59,$AA$10:$AA$35,$AC$10:$AC$35)),0,LOOKUP($I59,$AA$10:$AA$35,$AC$10:$AC$35))</f>
        <v>2.5</v>
      </c>
      <c r="W59" s="6">
        <f>SUM(X59:Y60)</f>
        <v>59</v>
      </c>
      <c r="X59" s="65">
        <f>IF(ISERROR(LOOKUP($F59,$AE$10:$AE$39,$AG$10:$AG$39)),0,LOOKUP($F59,$AE$10:$AE$39,$AG$10:$AG$39))</f>
        <v>17.5</v>
      </c>
      <c r="Y59" s="66">
        <f>IF(ISERROR(LOOKUP($I59,$AE$10:$AE$39,$AG$10:$AG$39)),0,LOOKUP($I59,$AE$10:$AE$39,$AG$10:$AG$39))</f>
        <v>10</v>
      </c>
    </row>
    <row r="60" spans="1:29" ht="13">
      <c r="A60" s="55" t="s">
        <v>75</v>
      </c>
      <c r="B60" s="51"/>
      <c r="C60" s="50"/>
      <c r="D60" s="144" t="s">
        <v>51</v>
      </c>
      <c r="E60" s="145"/>
      <c r="F60" s="146" t="s">
        <v>51</v>
      </c>
      <c r="G60" s="144" t="s">
        <v>51</v>
      </c>
      <c r="H60" s="145"/>
      <c r="I60" s="146" t="s">
        <v>51</v>
      </c>
      <c r="J60" s="144" t="s">
        <v>51</v>
      </c>
      <c r="K60" s="145"/>
      <c r="L60" s="146" t="s">
        <v>51</v>
      </c>
      <c r="M60" s="144" t="s">
        <v>51</v>
      </c>
      <c r="N60" s="145"/>
      <c r="O60" s="146" t="s">
        <v>51</v>
      </c>
      <c r="P60" s="116" t="s">
        <v>40</v>
      </c>
      <c r="Q60" s="92"/>
      <c r="R60" s="92"/>
      <c r="S60" s="92"/>
      <c r="T60" s="93" t="s">
        <v>17</v>
      </c>
      <c r="U60" s="67">
        <f>IF(ISERROR(LOOKUP($L59,$AA$10:$AA$35,$AC$10:$AC$35)),0,LOOKUP($L59,$AA$10:$AA$35,$AC$10:$AC$35))</f>
        <v>4</v>
      </c>
      <c r="V60" s="68">
        <f>IF(ISERROR(LOOKUP($O59,$AA$10:$AA$35,$AC$10:$AC$35)),0,LOOKUP($O59,$AA$10:$AA$35,$AC$10:$AC$35))</f>
        <v>3</v>
      </c>
      <c r="W60" s="6"/>
      <c r="X60" s="67">
        <f>IF(ISERROR(LOOKUP($L59,$AE$10:$AE$39,$AG$10:$AG$39)),0,LOOKUP($L59,$AE$10:$AE$39,$AG$10:$AG$39))</f>
        <v>14</v>
      </c>
      <c r="Y60" s="68">
        <f>IF(ISERROR(LOOKUP($O59,$AE$10:$AE$39,$AG$10:$AG$39)),0,LOOKUP($O59,$AE$10:$AE$39,$AG$10:$AG$39))</f>
        <v>17.5</v>
      </c>
    </row>
    <row r="61" spans="1:29" ht="13">
      <c r="A61" s="49"/>
      <c r="B61" s="48"/>
      <c r="C61" s="47"/>
      <c r="D61" s="147">
        <v>-11</v>
      </c>
      <c r="E61" s="148"/>
      <c r="F61" s="149">
        <v>-8</v>
      </c>
      <c r="G61" s="147">
        <v>-8</v>
      </c>
      <c r="H61" s="148"/>
      <c r="I61" s="149">
        <v>-5</v>
      </c>
      <c r="J61" s="147">
        <v>-30</v>
      </c>
      <c r="K61" s="148"/>
      <c r="L61" s="149">
        <v>-17</v>
      </c>
      <c r="M61" s="147">
        <v>-4</v>
      </c>
      <c r="N61" s="148"/>
      <c r="O61" s="149">
        <v>-4</v>
      </c>
      <c r="P61" s="117">
        <f>U59+V59+U60+V60</f>
        <v>12.5</v>
      </c>
      <c r="Q61" s="94"/>
      <c r="R61" s="94"/>
      <c r="S61" s="94"/>
      <c r="T61" s="97">
        <f>D61+E61+F61+G61+H61+I61+J61+K61+L61+M61+N61+O61</f>
        <v>-87</v>
      </c>
      <c r="U61" s="101"/>
      <c r="V61" s="102"/>
      <c r="W61" s="6"/>
      <c r="X61" s="103"/>
      <c r="Y61" s="104"/>
    </row>
    <row r="62" spans="1:29" ht="13">
      <c r="A62" s="179">
        <v>1428</v>
      </c>
      <c r="B62" s="81"/>
      <c r="C62" s="82"/>
      <c r="D62" s="130" t="s">
        <v>34</v>
      </c>
      <c r="E62" s="131" t="s">
        <v>38</v>
      </c>
      <c r="F62" s="132">
        <v>1143</v>
      </c>
      <c r="G62" s="130" t="s">
        <v>15</v>
      </c>
      <c r="H62" s="131" t="s">
        <v>38</v>
      </c>
      <c r="I62" s="132">
        <v>1078</v>
      </c>
      <c r="J62" s="130" t="s">
        <v>34</v>
      </c>
      <c r="K62" s="131" t="s">
        <v>38</v>
      </c>
      <c r="L62" s="132">
        <v>1329</v>
      </c>
      <c r="M62" s="130" t="s">
        <v>15</v>
      </c>
      <c r="N62" s="131" t="s">
        <v>38</v>
      </c>
      <c r="O62" s="132">
        <v>1162</v>
      </c>
      <c r="P62" s="46">
        <f>COUNTIF(D63:O63,"W")</f>
        <v>4</v>
      </c>
      <c r="Q62" s="45" t="s">
        <v>39</v>
      </c>
      <c r="R62" s="79">
        <f>COUNTIF(D63:O63,"L")</f>
        <v>4</v>
      </c>
      <c r="S62" s="45" t="s">
        <v>39</v>
      </c>
      <c r="T62" s="44">
        <f>COUNTIF(D63:O63,"T")</f>
        <v>0</v>
      </c>
      <c r="U62" s="65">
        <f>IF(ISERROR(LOOKUP($F62,$AA$10:$AA$35,$AC$10:$AC$35)),0,LOOKUP($F62,$AA$10:$AA$35,$AC$10:$AC$35))</f>
        <v>4</v>
      </c>
      <c r="V62" s="66">
        <f>IF(ISERROR(LOOKUP($I62,$AA$10:$AA$35,$AC$10:$AC$35)),0,LOOKUP($I62,$AA$10:$AA$35,$AC$10:$AC$35))</f>
        <v>3.5</v>
      </c>
      <c r="W62" s="6">
        <f>SUM(X62:Y63)</f>
        <v>64</v>
      </c>
      <c r="X62" s="65">
        <f>IF(ISERROR(LOOKUP($F62,$AE$10:$AE$39,$AG$10:$AG$39)),0,LOOKUP($F62,$AE$10:$AE$39,$AG$10:$AG$39))</f>
        <v>16.5</v>
      </c>
      <c r="Y62" s="66">
        <f>IF(ISERROR(LOOKUP($I62,$AE$10:$AE$39,$AG$10:$AG$39)),0,LOOKUP($I62,$AE$10:$AE$39,$AG$10:$AG$39))</f>
        <v>16</v>
      </c>
    </row>
    <row r="63" spans="1:29" ht="13">
      <c r="A63" s="83" t="s">
        <v>82</v>
      </c>
      <c r="B63" s="81"/>
      <c r="C63" s="84"/>
      <c r="D63" s="134" t="s">
        <v>51</v>
      </c>
      <c r="E63" s="135"/>
      <c r="F63" s="136" t="s">
        <v>50</v>
      </c>
      <c r="G63" s="134" t="s">
        <v>50</v>
      </c>
      <c r="H63" s="135"/>
      <c r="I63" s="136" t="s">
        <v>50</v>
      </c>
      <c r="J63" s="134" t="s">
        <v>51</v>
      </c>
      <c r="K63" s="135"/>
      <c r="L63" s="136" t="s">
        <v>51</v>
      </c>
      <c r="M63" s="134" t="s">
        <v>51</v>
      </c>
      <c r="N63" s="135"/>
      <c r="O63" s="136" t="s">
        <v>50</v>
      </c>
      <c r="P63" s="114" t="s">
        <v>40</v>
      </c>
      <c r="Q63" s="42"/>
      <c r="R63" s="42"/>
      <c r="S63" s="42"/>
      <c r="T63" s="72" t="s">
        <v>17</v>
      </c>
      <c r="U63" s="67">
        <f>IF(ISERROR(LOOKUP($L62,$AA$10:$AA$35,$AC$10:$AC$35)),0,LOOKUP($L62,$AA$10:$AA$35,$AC$10:$AC$35))</f>
        <v>8</v>
      </c>
      <c r="V63" s="68">
        <f>IF(ISERROR(LOOKUP($O62,$AA$10:$AA$35,$AC$10:$AC$35)),0,LOOKUP($O62,$AA$10:$AA$35,$AC$10:$AC$35))</f>
        <v>5</v>
      </c>
      <c r="W63" s="6"/>
      <c r="X63" s="67">
        <f>IF(ISERROR(LOOKUP($L62,$AE$10:$AE$39,$AG$10:$AG$39)),0,LOOKUP($L62,$AE$10:$AE$39,$AG$10:$AG$39))</f>
        <v>15</v>
      </c>
      <c r="Y63" s="68">
        <f>IF(ISERROR(LOOKUP($O62,$AE$10:$AE$39,$AG$10:$AG$39)),0,LOOKUP($O62,$AE$10:$AE$39,$AG$10:$AG$39))</f>
        <v>16.5</v>
      </c>
    </row>
    <row r="64" spans="1:29" ht="13">
      <c r="A64" s="85"/>
      <c r="B64" s="86"/>
      <c r="C64" s="87"/>
      <c r="D64" s="137">
        <v>-16</v>
      </c>
      <c r="E64" s="138"/>
      <c r="F64" s="139">
        <v>3</v>
      </c>
      <c r="G64" s="137">
        <v>13</v>
      </c>
      <c r="H64" s="138"/>
      <c r="I64" s="139">
        <v>14</v>
      </c>
      <c r="J64" s="137">
        <v>-11</v>
      </c>
      <c r="K64" s="138"/>
      <c r="L64" s="139">
        <v>-13</v>
      </c>
      <c r="M64" s="137">
        <v>-3</v>
      </c>
      <c r="N64" s="138"/>
      <c r="O64" s="139">
        <v>1</v>
      </c>
      <c r="P64" s="115">
        <f>U62+V62+U63+V63</f>
        <v>20.5</v>
      </c>
      <c r="Q64" s="43"/>
      <c r="R64" s="43"/>
      <c r="S64" s="43"/>
      <c r="T64" s="71">
        <f>D64+E64+F64+G64+H64+I64+J64+K64+L64+M64+N64+O64</f>
        <v>-12</v>
      </c>
      <c r="U64" s="101"/>
      <c r="V64" s="102"/>
      <c r="W64" s="6"/>
      <c r="X64" s="103"/>
      <c r="Y64" s="104"/>
    </row>
    <row r="65" spans="1:25" ht="13">
      <c r="A65" s="180">
        <v>1429</v>
      </c>
      <c r="B65" s="51"/>
      <c r="C65" s="52"/>
      <c r="D65" s="130" t="s">
        <v>34</v>
      </c>
      <c r="E65" s="141" t="s">
        <v>38</v>
      </c>
      <c r="F65" s="201">
        <v>1078</v>
      </c>
      <c r="G65" s="130" t="s">
        <v>15</v>
      </c>
      <c r="H65" s="141" t="s">
        <v>38</v>
      </c>
      <c r="I65" s="142">
        <v>1143</v>
      </c>
      <c r="J65" s="130" t="s">
        <v>15</v>
      </c>
      <c r="K65" s="141" t="s">
        <v>38</v>
      </c>
      <c r="L65" s="142">
        <v>1117</v>
      </c>
      <c r="M65" s="130" t="s">
        <v>34</v>
      </c>
      <c r="N65" s="141" t="s">
        <v>38</v>
      </c>
      <c r="O65" s="142">
        <v>1063</v>
      </c>
      <c r="P65" s="88">
        <f>COUNTIF(D66:O66,"W")</f>
        <v>5</v>
      </c>
      <c r="Q65" s="89" t="s">
        <v>39</v>
      </c>
      <c r="R65" s="90">
        <f>COUNTIF(D66:O66,"L")</f>
        <v>2</v>
      </c>
      <c r="S65" s="89" t="s">
        <v>39</v>
      </c>
      <c r="T65" s="91">
        <f>COUNTIF(D66:O66,"T")</f>
        <v>1</v>
      </c>
      <c r="U65" s="65">
        <f>IF(ISERROR(LOOKUP($F65,$AA$10:$AA$35,$AC$10:$AC$35)),0,LOOKUP($F65,$AA$10:$AA$35,$AC$10:$AC$35))</f>
        <v>3.5</v>
      </c>
      <c r="V65" s="66">
        <f>IF(ISERROR(LOOKUP($I65,$AA$10:$AA$35,$AC$10:$AC$35)),0,LOOKUP($I65,$AA$10:$AA$35,$AC$10:$AC$35))</f>
        <v>4</v>
      </c>
      <c r="W65" s="6">
        <f>SUM(X65:Y66)</f>
        <v>67.5</v>
      </c>
      <c r="X65" s="65">
        <f>IF(ISERROR(LOOKUP($F65,$AE$10:$AE$39,$AG$10:$AG$39)),0,LOOKUP($F65,$AE$10:$AE$39,$AG$10:$AG$39))</f>
        <v>16</v>
      </c>
      <c r="Y65" s="66">
        <f>IF(ISERROR(LOOKUP($I65,$AE$10:$AE$39,$AG$10:$AG$39)),0,LOOKUP($I65,$AE$10:$AE$39,$AG$10:$AG$39))</f>
        <v>16.5</v>
      </c>
    </row>
    <row r="66" spans="1:25" ht="13">
      <c r="A66" s="55" t="s">
        <v>82</v>
      </c>
      <c r="B66" s="51"/>
      <c r="C66" s="50"/>
      <c r="D66" s="144" t="s">
        <v>52</v>
      </c>
      <c r="E66" s="145"/>
      <c r="F66" s="146" t="s">
        <v>51</v>
      </c>
      <c r="G66" s="144" t="s">
        <v>50</v>
      </c>
      <c r="H66" s="145"/>
      <c r="I66" s="146" t="s">
        <v>51</v>
      </c>
      <c r="J66" s="144" t="s">
        <v>50</v>
      </c>
      <c r="K66" s="145"/>
      <c r="L66" s="146" t="s">
        <v>50</v>
      </c>
      <c r="M66" s="144" t="s">
        <v>50</v>
      </c>
      <c r="N66" s="145"/>
      <c r="O66" s="146" t="s">
        <v>50</v>
      </c>
      <c r="P66" s="116" t="s">
        <v>40</v>
      </c>
      <c r="Q66" s="92"/>
      <c r="R66" s="92"/>
      <c r="S66" s="92"/>
      <c r="T66" s="93" t="s">
        <v>17</v>
      </c>
      <c r="U66" s="67">
        <f>IF(ISERROR(LOOKUP($L65,$AA$10:$AA$35,$AC$10:$AC$35)),0,LOOKUP($L65,$AA$10:$AA$35,$AC$10:$AC$35))</f>
        <v>3</v>
      </c>
      <c r="V66" s="68">
        <f>IF(ISERROR(LOOKUP($O65,$AA$10:$AA$35,$AC$10:$AC$35)),0,LOOKUP($O65,$AA$10:$AA$35,$AC$10:$AC$35))</f>
        <v>3</v>
      </c>
      <c r="W66" s="6"/>
      <c r="X66" s="67">
        <f>IF(ISERROR(LOOKUP($L65,$AE$10:$AE$39,$AG$10:$AG$39)),0,LOOKUP($L65,$AE$10:$AE$39,$AG$10:$AG$39))</f>
        <v>17.5</v>
      </c>
      <c r="Y66" s="68">
        <f>IF(ISERROR(LOOKUP($O65,$AE$10:$AE$39,$AG$10:$AG$39)),0,LOOKUP($O65,$AE$10:$AE$39,$AG$10:$AG$39))</f>
        <v>17.5</v>
      </c>
    </row>
    <row r="67" spans="1:25" ht="13">
      <c r="A67" s="49"/>
      <c r="B67" s="48"/>
      <c r="C67" s="47"/>
      <c r="D67" s="147"/>
      <c r="E67" s="148"/>
      <c r="F67" s="149">
        <v>-6</v>
      </c>
      <c r="G67" s="147">
        <v>2</v>
      </c>
      <c r="H67" s="148"/>
      <c r="I67" s="149">
        <v>-3</v>
      </c>
      <c r="J67" s="147">
        <v>14</v>
      </c>
      <c r="K67" s="148"/>
      <c r="L67" s="149">
        <v>20</v>
      </c>
      <c r="M67" s="147">
        <v>13</v>
      </c>
      <c r="N67" s="148"/>
      <c r="O67" s="149">
        <v>10</v>
      </c>
      <c r="P67" s="117">
        <f>U65+V65+U66+V66</f>
        <v>13.5</v>
      </c>
      <c r="Q67" s="94"/>
      <c r="R67" s="94"/>
      <c r="S67" s="94"/>
      <c r="T67" s="97">
        <f>D67+E67+F67+G67+H67+I67+J67+K67+L67+M67+N67+O67</f>
        <v>50</v>
      </c>
      <c r="U67" s="101"/>
      <c r="V67" s="102"/>
      <c r="W67" s="6"/>
      <c r="X67" s="103"/>
      <c r="Y67" s="104"/>
    </row>
    <row r="68" spans="1:25" ht="13">
      <c r="A68" s="179">
        <v>1437</v>
      </c>
      <c r="B68" s="81"/>
      <c r="C68" s="82"/>
      <c r="D68" s="130" t="s">
        <v>15</v>
      </c>
      <c r="E68" s="131" t="s">
        <v>38</v>
      </c>
      <c r="F68" s="132">
        <v>1501</v>
      </c>
      <c r="G68" s="130" t="s">
        <v>34</v>
      </c>
      <c r="H68" s="131" t="s">
        <v>38</v>
      </c>
      <c r="I68" s="132">
        <v>1379</v>
      </c>
      <c r="J68" s="130" t="s">
        <v>15</v>
      </c>
      <c r="K68" s="131" t="s">
        <v>38</v>
      </c>
      <c r="L68" s="132">
        <v>1078</v>
      </c>
      <c r="M68" s="130" t="s">
        <v>34</v>
      </c>
      <c r="N68" s="131" t="s">
        <v>38</v>
      </c>
      <c r="O68" s="132">
        <v>1437</v>
      </c>
      <c r="P68" s="46">
        <f>COUNTIF(D69:O69,"W")</f>
        <v>2</v>
      </c>
      <c r="Q68" s="45" t="s">
        <v>39</v>
      </c>
      <c r="R68" s="79">
        <f>COUNTIF(D69:O69,"L")</f>
        <v>5</v>
      </c>
      <c r="S68" s="45" t="s">
        <v>39</v>
      </c>
      <c r="T68" s="44">
        <f>COUNTIF(D69:O69,"T")</f>
        <v>1</v>
      </c>
      <c r="U68" s="65">
        <f>IF(ISERROR(LOOKUP($F68,$AA$10:$AA$35,$AC$10:$AC$35)),0,LOOKUP($F68,$AA$10:$AA$35,$AC$10:$AC$35))</f>
        <v>4</v>
      </c>
      <c r="V68" s="66">
        <f>IF(ISERROR(LOOKUP($I68,$AA$10:$AA$35,$AC$10:$AC$35)),0,LOOKUP($I68,$AA$10:$AA$35,$AC$10:$AC$35))</f>
        <v>0</v>
      </c>
      <c r="W68" s="6">
        <f>SUM(X68:Y69)</f>
        <v>54.5</v>
      </c>
      <c r="X68" s="65">
        <f>IF(ISERROR(LOOKUP($F68,$AE$10:$AE$39,$AG$10:$AG$39)),0,LOOKUP($F68,$AE$10:$AE$39,$AG$10:$AG$39))</f>
        <v>16</v>
      </c>
      <c r="Y68" s="66">
        <f>IF(ISERROR(LOOKUP($I68,$AE$10:$AE$39,$AG$10:$AG$39)),0,LOOKUP($I68,$AE$10:$AE$39,$AG$10:$AG$39))</f>
        <v>12.5</v>
      </c>
    </row>
    <row r="69" spans="1:25" ht="13">
      <c r="A69" s="83" t="s">
        <v>77</v>
      </c>
      <c r="B69" s="81"/>
      <c r="C69" s="84"/>
      <c r="D69" s="134" t="s">
        <v>51</v>
      </c>
      <c r="E69" s="135"/>
      <c r="F69" s="136" t="s">
        <v>51</v>
      </c>
      <c r="G69" s="134" t="s">
        <v>50</v>
      </c>
      <c r="H69" s="135"/>
      <c r="I69" s="136" t="s">
        <v>50</v>
      </c>
      <c r="J69" s="134" t="s">
        <v>51</v>
      </c>
      <c r="K69" s="135"/>
      <c r="L69" s="136" t="s">
        <v>52</v>
      </c>
      <c r="M69" s="134" t="s">
        <v>51</v>
      </c>
      <c r="N69" s="135"/>
      <c r="O69" s="136" t="s">
        <v>51</v>
      </c>
      <c r="P69" s="114" t="s">
        <v>40</v>
      </c>
      <c r="Q69" s="42"/>
      <c r="R69" s="42"/>
      <c r="S69" s="42"/>
      <c r="T69" s="72" t="s">
        <v>17</v>
      </c>
      <c r="U69" s="67">
        <f>IF(ISERROR(LOOKUP($L68,$AA$10:$AA$35,$AC$10:$AC$35)),0,LOOKUP($L68,$AA$10:$AA$35,$AC$10:$AC$35))</f>
        <v>3.5</v>
      </c>
      <c r="V69" s="68">
        <f>IF(ISERROR(LOOKUP($O68,$AA$10:$AA$35,$AC$10:$AC$35)),0,LOOKUP($O68,$AA$10:$AA$35,$AC$10:$AC$35))</f>
        <v>2.5</v>
      </c>
      <c r="W69" s="6"/>
      <c r="X69" s="67">
        <f>IF(ISERROR(LOOKUP($L68,$AE$10:$AE$39,$AG$10:$AG$39)),0,LOOKUP($L68,$AE$10:$AE$39,$AG$10:$AG$39))</f>
        <v>16</v>
      </c>
      <c r="Y69" s="68">
        <f>IF(ISERROR(LOOKUP($O68,$AE$10:$AE$39,$AG$10:$AG$39)),0,LOOKUP($O68,$AE$10:$AE$39,$AG$10:$AG$39))</f>
        <v>10</v>
      </c>
    </row>
    <row r="70" spans="1:25" ht="13">
      <c r="A70" s="85"/>
      <c r="B70" s="86"/>
      <c r="C70" s="87"/>
      <c r="D70" s="137">
        <v>-6</v>
      </c>
      <c r="E70" s="138"/>
      <c r="F70" s="139">
        <v>-3</v>
      </c>
      <c r="G70" s="137">
        <v>8</v>
      </c>
      <c r="H70" s="138"/>
      <c r="I70" s="139">
        <v>5</v>
      </c>
      <c r="J70" s="137">
        <v>-3</v>
      </c>
      <c r="K70" s="138"/>
      <c r="L70" s="139"/>
      <c r="M70" s="137">
        <v>-3</v>
      </c>
      <c r="N70" s="138"/>
      <c r="O70" s="139">
        <v>-12</v>
      </c>
      <c r="P70" s="115">
        <f>U68+V68+U69+V69</f>
        <v>10</v>
      </c>
      <c r="Q70" s="43"/>
      <c r="R70" s="43"/>
      <c r="S70" s="43"/>
      <c r="T70" s="71">
        <f>D70+E70+F70+G70+H70+I70+J70+K70+L70+M70+N70+O70</f>
        <v>-14</v>
      </c>
      <c r="U70" s="101"/>
      <c r="V70" s="102"/>
      <c r="W70" s="6"/>
      <c r="X70" s="103"/>
      <c r="Y70" s="104"/>
    </row>
    <row r="71" spans="1:25" ht="13">
      <c r="A71" s="180">
        <v>1447</v>
      </c>
      <c r="B71" s="51"/>
      <c r="C71" s="52"/>
      <c r="D71" s="130" t="s">
        <v>34</v>
      </c>
      <c r="E71" s="141" t="s">
        <v>38</v>
      </c>
      <c r="F71" s="142">
        <v>1255</v>
      </c>
      <c r="G71" s="130" t="s">
        <v>15</v>
      </c>
      <c r="H71" s="141" t="s">
        <v>38</v>
      </c>
      <c r="I71" s="142">
        <v>1191</v>
      </c>
      <c r="J71" s="130" t="s">
        <v>34</v>
      </c>
      <c r="K71" s="141" t="s">
        <v>38</v>
      </c>
      <c r="L71" s="142">
        <v>1501</v>
      </c>
      <c r="M71" s="130" t="s">
        <v>15</v>
      </c>
      <c r="N71" s="141" t="s">
        <v>38</v>
      </c>
      <c r="O71" s="142">
        <v>1143</v>
      </c>
      <c r="P71" s="88">
        <f>COUNTIF(D72:O72,"W")</f>
        <v>4</v>
      </c>
      <c r="Q71" s="89" t="s">
        <v>39</v>
      </c>
      <c r="R71" s="90">
        <f>COUNTIF(D72:O72,"L")</f>
        <v>4</v>
      </c>
      <c r="S71" s="89" t="s">
        <v>39</v>
      </c>
      <c r="T71" s="91">
        <f>COUNTIF(D72:O72,"T")</f>
        <v>0</v>
      </c>
      <c r="U71" s="65">
        <f>IF(ISERROR(LOOKUP($F71,$AA$10:$AA$35,$AC$10:$AC$35)),0,LOOKUP($F71,$AA$10:$AA$35,$AC$10:$AC$35))</f>
        <v>2.5</v>
      </c>
      <c r="V71" s="66">
        <f>IF(ISERROR(LOOKUP($I71,$AA$10:$AA$35,$AC$10:$AC$35)),0,LOOKUP($I71,$AA$10:$AA$35,$AC$10:$AC$35))</f>
        <v>4</v>
      </c>
      <c r="W71" s="6">
        <f>SUM(X71:Y72)</f>
        <v>68</v>
      </c>
      <c r="X71" s="65">
        <f>IF(ISERROR(LOOKUP($F71,$AE$10:$AE$39,$AG$10:$AG$39)),0,LOOKUP($F71,$AE$10:$AE$39,$AG$10:$AG$39))</f>
        <v>14.5</v>
      </c>
      <c r="Y71" s="66">
        <f>IF(ISERROR(LOOKUP($I71,$AE$10:$AE$39,$AG$10:$AG$39)),0,LOOKUP($I71,$AE$10:$AE$39,$AG$10:$AG$39))</f>
        <v>21</v>
      </c>
    </row>
    <row r="72" spans="1:25" ht="13">
      <c r="A72" s="55" t="s">
        <v>78</v>
      </c>
      <c r="B72" s="51"/>
      <c r="C72" s="50"/>
      <c r="D72" s="144" t="s">
        <v>50</v>
      </c>
      <c r="E72" s="145"/>
      <c r="F72" s="146" t="s">
        <v>50</v>
      </c>
      <c r="G72" s="144" t="s">
        <v>51</v>
      </c>
      <c r="H72" s="145"/>
      <c r="I72" s="146" t="s">
        <v>51</v>
      </c>
      <c r="J72" s="144" t="s">
        <v>50</v>
      </c>
      <c r="K72" s="145"/>
      <c r="L72" s="146" t="s">
        <v>51</v>
      </c>
      <c r="M72" s="144" t="s">
        <v>50</v>
      </c>
      <c r="N72" s="145"/>
      <c r="O72" s="146" t="s">
        <v>51</v>
      </c>
      <c r="P72" s="116" t="s">
        <v>40</v>
      </c>
      <c r="Q72" s="92"/>
      <c r="R72" s="92"/>
      <c r="S72" s="92"/>
      <c r="T72" s="93" t="s">
        <v>17</v>
      </c>
      <c r="U72" s="67">
        <f>IF(ISERROR(LOOKUP($L71,$AA$10:$AA$35,$AC$10:$AC$35)),0,LOOKUP($L71,$AA$10:$AA$35,$AC$10:$AC$35))</f>
        <v>4</v>
      </c>
      <c r="V72" s="68">
        <f>IF(ISERROR(LOOKUP($O71,$AA$10:$AA$35,$AC$10:$AC$35)),0,LOOKUP($O71,$AA$10:$AA$35,$AC$10:$AC$35))</f>
        <v>4</v>
      </c>
      <c r="W72" s="6"/>
      <c r="X72" s="67">
        <f>IF(ISERROR(LOOKUP($L71,$AE$10:$AE$39,$AG$10:$AG$39)),0,LOOKUP($L71,$AE$10:$AE$39,$AG$10:$AG$39))</f>
        <v>16</v>
      </c>
      <c r="Y72" s="68">
        <f>IF(ISERROR(LOOKUP($O71,$AE$10:$AE$39,$AG$10:$AG$39)),0,LOOKUP($O71,$AE$10:$AE$39,$AG$10:$AG$39))</f>
        <v>16.5</v>
      </c>
    </row>
    <row r="73" spans="1:25" ht="13">
      <c r="A73" s="49"/>
      <c r="B73" s="48"/>
      <c r="C73" s="47"/>
      <c r="D73" s="147">
        <v>3</v>
      </c>
      <c r="E73" s="148"/>
      <c r="F73" s="149">
        <v>4</v>
      </c>
      <c r="G73" s="147">
        <v>-22</v>
      </c>
      <c r="H73" s="148"/>
      <c r="I73" s="149">
        <v>-24</v>
      </c>
      <c r="J73" s="147">
        <v>6</v>
      </c>
      <c r="K73" s="148"/>
      <c r="L73" s="149">
        <v>-4</v>
      </c>
      <c r="M73" s="147">
        <v>2</v>
      </c>
      <c r="N73" s="148"/>
      <c r="O73" s="149">
        <v>-9</v>
      </c>
      <c r="P73" s="117">
        <f>U71+V71+U72+V72</f>
        <v>14.5</v>
      </c>
      <c r="Q73" s="94"/>
      <c r="R73" s="94"/>
      <c r="S73" s="94"/>
      <c r="T73" s="97">
        <f>D73+E73+F73+G73+H73+I73+J73+K73+L73+M73+N73+O73</f>
        <v>-44</v>
      </c>
      <c r="U73" s="101"/>
      <c r="V73" s="102"/>
      <c r="W73" s="6"/>
      <c r="X73" s="103"/>
      <c r="Y73" s="104"/>
    </row>
    <row r="74" spans="1:25" ht="13">
      <c r="A74" s="179">
        <v>1448</v>
      </c>
      <c r="B74" s="81"/>
      <c r="C74" s="82"/>
      <c r="D74" s="130" t="s">
        <v>15</v>
      </c>
      <c r="E74" s="131" t="s">
        <v>38</v>
      </c>
      <c r="F74" s="132">
        <v>1133</v>
      </c>
      <c r="G74" s="130" t="s">
        <v>34</v>
      </c>
      <c r="H74" s="131" t="s">
        <v>38</v>
      </c>
      <c r="I74" s="132">
        <v>1132</v>
      </c>
      <c r="J74" s="130" t="s">
        <v>15</v>
      </c>
      <c r="K74" s="131" t="s">
        <v>38</v>
      </c>
      <c r="L74" s="132">
        <v>1163</v>
      </c>
      <c r="M74" s="130" t="s">
        <v>34</v>
      </c>
      <c r="N74" s="131" t="s">
        <v>38</v>
      </c>
      <c r="O74" s="132">
        <v>1256</v>
      </c>
      <c r="P74" s="46">
        <f>COUNTIF(D75:O75,"W")</f>
        <v>1</v>
      </c>
      <c r="Q74" s="45" t="s">
        <v>39</v>
      </c>
      <c r="R74" s="79">
        <f>COUNTIF(D75:O75,"L")</f>
        <v>7</v>
      </c>
      <c r="S74" s="45" t="s">
        <v>39</v>
      </c>
      <c r="T74" s="44">
        <f>COUNTIF(D75:O75,"T")</f>
        <v>0</v>
      </c>
      <c r="U74" s="65">
        <f>IF(ISERROR(LOOKUP($F74,$AA$10:$AA$35,$AC$10:$AC$35)),0,LOOKUP($F74,$AA$10:$AA$35,$AC$10:$AC$35))</f>
        <v>3</v>
      </c>
      <c r="V74" s="66">
        <f>IF(ISERROR(LOOKUP($I74,$AA$10:$AA$35,$AC$10:$AC$35)),0,LOOKUP($I74,$AA$10:$AA$35,$AC$10:$AC$35))</f>
        <v>3.5</v>
      </c>
      <c r="W74" s="6">
        <f>SUM(X74:Y75)</f>
        <v>54</v>
      </c>
      <c r="X74" s="65">
        <f>IF(ISERROR(LOOKUP($F74,$AE$10:$AE$39,$AG$10:$AG$39)),0,LOOKUP($F74,$AE$10:$AE$39,$AG$10:$AG$39))</f>
        <v>15</v>
      </c>
      <c r="Y74" s="66">
        <f>IF(ISERROR(LOOKUP($I74,$AE$10:$AE$39,$AG$10:$AG$39)),0,LOOKUP($I74,$AE$10:$AE$39,$AG$10:$AG$39))</f>
        <v>14.5</v>
      </c>
    </row>
    <row r="75" spans="1:25" ht="13">
      <c r="A75" s="83" t="s">
        <v>78</v>
      </c>
      <c r="B75" s="81"/>
      <c r="C75" s="84"/>
      <c r="D75" s="134" t="s">
        <v>50</v>
      </c>
      <c r="E75" s="135"/>
      <c r="F75" s="136" t="s">
        <v>51</v>
      </c>
      <c r="G75" s="134" t="s">
        <v>51</v>
      </c>
      <c r="H75" s="135"/>
      <c r="I75" s="136" t="s">
        <v>51</v>
      </c>
      <c r="J75" s="134" t="s">
        <v>51</v>
      </c>
      <c r="K75" s="135"/>
      <c r="L75" s="136" t="s">
        <v>51</v>
      </c>
      <c r="M75" s="134" t="s">
        <v>51</v>
      </c>
      <c r="N75" s="135"/>
      <c r="O75" s="136" t="s">
        <v>51</v>
      </c>
      <c r="P75" s="114" t="s">
        <v>40</v>
      </c>
      <c r="Q75" s="42"/>
      <c r="R75" s="42"/>
      <c r="S75" s="42"/>
      <c r="T75" s="72" t="s">
        <v>17</v>
      </c>
      <c r="U75" s="67">
        <f>IF(ISERROR(LOOKUP($L74,$AA$10:$AA$35,$AC$10:$AC$35)),0,LOOKUP($L74,$AA$10:$AA$35,$AC$10:$AC$35))</f>
        <v>2</v>
      </c>
      <c r="V75" s="68">
        <f>IF(ISERROR(LOOKUP($O74,$AA$10:$AA$35,$AC$10:$AC$35)),0,LOOKUP($O74,$AA$10:$AA$35,$AC$10:$AC$35))</f>
        <v>4</v>
      </c>
      <c r="W75" s="6"/>
      <c r="X75" s="67">
        <f>IF(ISERROR(LOOKUP($L74,$AE$10:$AE$39,$AG$10:$AG$39)),0,LOOKUP($L74,$AE$10:$AE$39,$AG$10:$AG$39))</f>
        <v>10.5</v>
      </c>
      <c r="Y75" s="68">
        <f>IF(ISERROR(LOOKUP($O74,$AE$10:$AE$39,$AG$10:$AG$39)),0,LOOKUP($O74,$AE$10:$AE$39,$AG$10:$AG$39))</f>
        <v>14</v>
      </c>
    </row>
    <row r="76" spans="1:25" ht="13">
      <c r="A76" s="85"/>
      <c r="B76" s="86"/>
      <c r="C76" s="87"/>
      <c r="D76" s="137">
        <v>1</v>
      </c>
      <c r="E76" s="138"/>
      <c r="F76" s="139">
        <v>-7</v>
      </c>
      <c r="G76" s="137">
        <v>-7</v>
      </c>
      <c r="H76" s="138"/>
      <c r="I76" s="139">
        <v>-13</v>
      </c>
      <c r="J76" s="137">
        <v>-17</v>
      </c>
      <c r="K76" s="138"/>
      <c r="L76" s="139">
        <v>-12</v>
      </c>
      <c r="M76" s="137">
        <v>-11</v>
      </c>
      <c r="N76" s="138"/>
      <c r="O76" s="139">
        <v>-20</v>
      </c>
      <c r="P76" s="115">
        <f>U74+V74+U75+V75</f>
        <v>12.5</v>
      </c>
      <c r="Q76" s="43"/>
      <c r="R76" s="43"/>
      <c r="S76" s="43"/>
      <c r="T76" s="71">
        <f>D76+E76+F76+G76+H76+I76+J76+K76+L76+M76+N76+O76</f>
        <v>-86</v>
      </c>
      <c r="U76" s="101"/>
      <c r="V76" s="102"/>
      <c r="W76" s="6"/>
      <c r="X76" s="103"/>
      <c r="Y76" s="104"/>
    </row>
    <row r="77" spans="1:25" ht="13">
      <c r="A77" s="180">
        <v>1500</v>
      </c>
      <c r="B77" s="51"/>
      <c r="C77" s="52"/>
      <c r="D77" s="130" t="s">
        <v>34</v>
      </c>
      <c r="E77" s="141" t="s">
        <v>38</v>
      </c>
      <c r="F77" s="142">
        <v>1083</v>
      </c>
      <c r="G77" s="130" t="s">
        <v>15</v>
      </c>
      <c r="H77" s="141" t="s">
        <v>38</v>
      </c>
      <c r="I77" s="142">
        <v>1062</v>
      </c>
      <c r="J77" s="130" t="s">
        <v>34</v>
      </c>
      <c r="K77" s="141" t="s">
        <v>38</v>
      </c>
      <c r="L77" s="142">
        <v>1132</v>
      </c>
      <c r="M77" s="130" t="s">
        <v>15</v>
      </c>
      <c r="N77" s="141" t="s">
        <v>38</v>
      </c>
      <c r="O77" s="142">
        <v>1330</v>
      </c>
      <c r="P77" s="88">
        <f>COUNTIF(D78:O78,"W")</f>
        <v>4</v>
      </c>
      <c r="Q77" s="89" t="s">
        <v>39</v>
      </c>
      <c r="R77" s="90">
        <f>COUNTIF(D78:O78,"L")</f>
        <v>4</v>
      </c>
      <c r="S77" s="89" t="s">
        <v>39</v>
      </c>
      <c r="T77" s="91">
        <f>COUNTIF(D78:O78,"T")</f>
        <v>0</v>
      </c>
      <c r="U77" s="65">
        <f>IF(ISERROR(LOOKUP($F77,$AA$10:$AA$35,$AC$10:$AC$35)),0,LOOKUP($F77,$AA$10:$AA$35,$AC$10:$AC$35))</f>
        <v>7</v>
      </c>
      <c r="V77" s="66">
        <f>IF(ISERROR(LOOKUP($I77,$AA$10:$AA$35,$AC$10:$AC$35)),0,LOOKUP($I77,$AA$10:$AA$35,$AC$10:$AC$35))</f>
        <v>5</v>
      </c>
      <c r="W77" s="6">
        <f>SUM(X77:Y78)</f>
        <v>65</v>
      </c>
      <c r="X77" s="65">
        <f>IF(ISERROR(LOOKUP($F77,$AE$10:$AE$39,$AG$10:$AG$39)),0,LOOKUP($F77,$AE$10:$AE$39,$AG$10:$AG$39))</f>
        <v>18</v>
      </c>
      <c r="Y77" s="66">
        <f>IF(ISERROR(LOOKUP($I77,$AE$10:$AE$39,$AG$10:$AG$39)),0,LOOKUP($I77,$AE$10:$AE$39,$AG$10:$AG$39))</f>
        <v>12.5</v>
      </c>
    </row>
    <row r="78" spans="1:25" ht="13">
      <c r="A78" s="55" t="s">
        <v>79</v>
      </c>
      <c r="B78" s="51"/>
      <c r="C78" s="50"/>
      <c r="D78" s="144" t="s">
        <v>51</v>
      </c>
      <c r="E78" s="145"/>
      <c r="F78" s="146" t="s">
        <v>51</v>
      </c>
      <c r="G78" s="144" t="s">
        <v>50</v>
      </c>
      <c r="H78" s="145"/>
      <c r="I78" s="146" t="s">
        <v>50</v>
      </c>
      <c r="J78" s="144" t="s">
        <v>50</v>
      </c>
      <c r="K78" s="145"/>
      <c r="L78" s="146" t="s">
        <v>50</v>
      </c>
      <c r="M78" s="144" t="s">
        <v>51</v>
      </c>
      <c r="N78" s="145"/>
      <c r="O78" s="146" t="s">
        <v>51</v>
      </c>
      <c r="P78" s="116" t="s">
        <v>40</v>
      </c>
      <c r="Q78" s="92"/>
      <c r="R78" s="92"/>
      <c r="S78" s="92"/>
      <c r="T78" s="93" t="s">
        <v>17</v>
      </c>
      <c r="U78" s="67">
        <f>IF(ISERROR(LOOKUP($L77,$AA$10:$AA$35,$AC$10:$AC$35)),0,LOOKUP($L77,$AA$10:$AA$35,$AC$10:$AC$35))</f>
        <v>3.5</v>
      </c>
      <c r="V78" s="68">
        <f>IF(ISERROR(LOOKUP($O77,$AA$10:$AA$35,$AC$10:$AC$35)),0,LOOKUP($O77,$AA$10:$AA$35,$AC$10:$AC$35))</f>
        <v>6</v>
      </c>
      <c r="W78" s="6"/>
      <c r="X78" s="67">
        <f>IF(ISERROR(LOOKUP($L77,$AE$10:$AE$39,$AG$10:$AG$39)),0,LOOKUP($L77,$AE$10:$AE$39,$AG$10:$AG$39))</f>
        <v>14.5</v>
      </c>
      <c r="Y78" s="68">
        <f>IF(ISERROR(LOOKUP($O77,$AE$10:$AE$39,$AG$10:$AG$39)),0,LOOKUP($O77,$AE$10:$AE$39,$AG$10:$AG$39))</f>
        <v>20</v>
      </c>
    </row>
    <row r="79" spans="1:25" ht="13">
      <c r="A79" s="49"/>
      <c r="B79" s="48"/>
      <c r="C79" s="47"/>
      <c r="D79" s="147">
        <v>-2</v>
      </c>
      <c r="E79" s="148"/>
      <c r="F79" s="149">
        <v>-3</v>
      </c>
      <c r="G79" s="147">
        <v>16</v>
      </c>
      <c r="H79" s="148"/>
      <c r="I79" s="149">
        <v>1</v>
      </c>
      <c r="J79" s="147">
        <v>1</v>
      </c>
      <c r="K79" s="148"/>
      <c r="L79" s="149">
        <v>1</v>
      </c>
      <c r="M79" s="147">
        <v>-12</v>
      </c>
      <c r="N79" s="148"/>
      <c r="O79" s="149">
        <v>-13</v>
      </c>
      <c r="P79" s="117">
        <f>U77+V77+U78+V78</f>
        <v>21.5</v>
      </c>
      <c r="Q79" s="94"/>
      <c r="R79" s="94"/>
      <c r="S79" s="94"/>
      <c r="T79" s="97">
        <f>D79+E79+F79+G79+H79+I79+J79+K79+L79+M79+N79+O79</f>
        <v>-11</v>
      </c>
      <c r="U79" s="101"/>
      <c r="V79" s="102"/>
      <c r="W79" s="6"/>
      <c r="X79" s="103"/>
      <c r="Y79" s="104"/>
    </row>
    <row r="80" spans="1:25" ht="13">
      <c r="A80" s="179">
        <v>1501</v>
      </c>
      <c r="B80" s="81"/>
      <c r="C80" s="82"/>
      <c r="D80" s="130" t="s">
        <v>34</v>
      </c>
      <c r="E80" s="131" t="s">
        <v>38</v>
      </c>
      <c r="F80" s="132">
        <v>1437</v>
      </c>
      <c r="G80" s="130" t="s">
        <v>15</v>
      </c>
      <c r="H80" s="131" t="s">
        <v>38</v>
      </c>
      <c r="I80" s="132">
        <v>1330</v>
      </c>
      <c r="J80" s="130" t="s">
        <v>15</v>
      </c>
      <c r="K80" s="131" t="s">
        <v>38</v>
      </c>
      <c r="L80" s="132">
        <v>1447</v>
      </c>
      <c r="M80" s="130" t="s">
        <v>34</v>
      </c>
      <c r="N80" s="131" t="s">
        <v>38</v>
      </c>
      <c r="O80" s="132">
        <v>1078</v>
      </c>
      <c r="P80" s="46">
        <f>COUNTIF(D81:O81,"W")</f>
        <v>4</v>
      </c>
      <c r="Q80" s="45" t="s">
        <v>39</v>
      </c>
      <c r="R80" s="79">
        <f>COUNTIF(D81:O81,"L")</f>
        <v>3</v>
      </c>
      <c r="S80" s="45" t="s">
        <v>39</v>
      </c>
      <c r="T80" s="44">
        <f>COUNTIF(D81:O81,"T")</f>
        <v>0</v>
      </c>
      <c r="U80" s="65">
        <f>IF(ISERROR(LOOKUP($F80,$AA$10:$AA$35,$AC$10:$AC$35)),0,LOOKUP($F80,$AA$10:$AA$35,$AC$10:$AC$35))</f>
        <v>2.5</v>
      </c>
      <c r="V80" s="66">
        <f>IF(ISERROR(LOOKUP($I80,$AA$10:$AA$35,$AC$10:$AC$35)),0,LOOKUP($I80,$AA$10:$AA$35,$AC$10:$AC$35))</f>
        <v>6</v>
      </c>
      <c r="W80" s="6">
        <f>SUM(X80:Y81)</f>
        <v>60.5</v>
      </c>
      <c r="X80" s="65">
        <f>IF(ISERROR(LOOKUP($F80,$AE$10:$AE$39,$AG$10:$AG$39)),0,LOOKUP($F80,$AE$10:$AE$39,$AG$10:$AG$39))</f>
        <v>10</v>
      </c>
      <c r="Y80" s="66">
        <f>IF(ISERROR(LOOKUP($I80,$AE$10:$AE$39,$AG$10:$AG$39)),0,LOOKUP($I80,$AE$10:$AE$39,$AG$10:$AG$39))</f>
        <v>20</v>
      </c>
    </row>
    <row r="81" spans="1:25" ht="13">
      <c r="A81" s="83" t="s">
        <v>79</v>
      </c>
      <c r="B81" s="81"/>
      <c r="C81" s="84"/>
      <c r="D81" s="134" t="s">
        <v>50</v>
      </c>
      <c r="E81" s="135"/>
      <c r="F81" s="136" t="s">
        <v>50</v>
      </c>
      <c r="G81" s="134" t="s">
        <v>51</v>
      </c>
      <c r="H81" s="135"/>
      <c r="I81" s="136" t="s">
        <v>51</v>
      </c>
      <c r="J81" s="134" t="s">
        <v>50</v>
      </c>
      <c r="K81" s="135"/>
      <c r="L81" s="136" t="s">
        <v>51</v>
      </c>
      <c r="M81" s="134" t="s">
        <v>50</v>
      </c>
      <c r="N81" s="135"/>
      <c r="O81" s="136"/>
      <c r="P81" s="114" t="s">
        <v>40</v>
      </c>
      <c r="Q81" s="42"/>
      <c r="R81" s="42"/>
      <c r="S81" s="42"/>
      <c r="T81" s="72" t="s">
        <v>17</v>
      </c>
      <c r="U81" s="67">
        <f>IF(ISERROR(LOOKUP($L80,$AA$10:$AA$35,$AC$10:$AC$35)),0,LOOKUP($L80,$AA$10:$AA$35,$AC$10:$AC$35))</f>
        <v>4</v>
      </c>
      <c r="V81" s="68">
        <f>IF(ISERROR(LOOKUP($O80,$AA$10:$AA$35,$AC$10:$AC$35)),0,LOOKUP($O80,$AA$10:$AA$35,$AC$10:$AC$35))</f>
        <v>3.5</v>
      </c>
      <c r="W81" s="6"/>
      <c r="X81" s="67">
        <f>IF(ISERROR(LOOKUP($L80,$AE$10:$AE$39,$AG$10:$AG$39)),0,LOOKUP($L80,$AE$10:$AE$39,$AG$10:$AG$39))</f>
        <v>14.5</v>
      </c>
      <c r="Y81" s="68">
        <f>IF(ISERROR(LOOKUP($O80,$AE$10:$AE$39,$AG$10:$AG$39)),0,LOOKUP($O80,$AE$10:$AE$39,$AG$10:$AG$39))</f>
        <v>16</v>
      </c>
    </row>
    <row r="82" spans="1:25" ht="13">
      <c r="A82" s="85"/>
      <c r="B82" s="86"/>
      <c r="C82" s="87"/>
      <c r="D82" s="137">
        <v>6</v>
      </c>
      <c r="E82" s="138"/>
      <c r="F82" s="139">
        <v>3</v>
      </c>
      <c r="G82" s="137">
        <v>-10</v>
      </c>
      <c r="H82" s="138"/>
      <c r="I82" s="139">
        <v>-31</v>
      </c>
      <c r="J82" s="137">
        <v>4</v>
      </c>
      <c r="K82" s="138"/>
      <c r="L82" s="139">
        <v>-6</v>
      </c>
      <c r="M82" s="137">
        <v>6</v>
      </c>
      <c r="N82" s="138"/>
      <c r="O82" s="139"/>
      <c r="P82" s="115">
        <f>U80+V80+U81+V81</f>
        <v>16</v>
      </c>
      <c r="Q82" s="43"/>
      <c r="R82" s="43"/>
      <c r="S82" s="43"/>
      <c r="T82" s="71">
        <f>D82+E82+F82+G82+H82+I82+J82+K82+L82+M82+N82+O82</f>
        <v>-28</v>
      </c>
      <c r="U82" s="101"/>
      <c r="V82" s="102"/>
      <c r="W82" s="6"/>
      <c r="X82" s="103"/>
      <c r="Y82" s="104"/>
    </row>
    <row r="83" spans="1:25" ht="14">
      <c r="A83" s="173"/>
      <c r="B83" s="173"/>
      <c r="C83" s="174"/>
      <c r="D83" s="60"/>
      <c r="E83" s="60"/>
      <c r="F83" s="60"/>
      <c r="G83" s="175"/>
      <c r="H83" s="174"/>
      <c r="I83" s="60"/>
      <c r="J83" s="60"/>
      <c r="K83" s="60"/>
      <c r="L83" s="60"/>
      <c r="M83" s="60"/>
      <c r="N83" s="60"/>
      <c r="O83" s="60"/>
      <c r="P83" s="168"/>
      <c r="Q83" s="60"/>
      <c r="R83" s="167"/>
      <c r="S83" s="60"/>
      <c r="T83" s="61"/>
    </row>
    <row r="84" spans="1:25" ht="14">
      <c r="A84" s="173"/>
      <c r="B84" s="173"/>
      <c r="C84" s="174"/>
      <c r="D84" s="60"/>
      <c r="E84" s="60"/>
      <c r="F84" s="60"/>
      <c r="G84" s="176"/>
      <c r="H84" s="174"/>
      <c r="I84" s="60"/>
      <c r="J84" s="60"/>
      <c r="K84" s="60"/>
      <c r="L84" s="60"/>
      <c r="M84" s="60"/>
      <c r="N84" s="60"/>
      <c r="O84" s="60"/>
      <c r="P84" s="168"/>
      <c r="Q84" s="60"/>
      <c r="R84" s="167"/>
      <c r="S84" s="60"/>
      <c r="T84" s="61"/>
    </row>
    <row r="85" spans="1:25" ht="15">
      <c r="A85" s="60"/>
      <c r="B85" s="17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168"/>
      <c r="Q85" s="60"/>
      <c r="R85" s="167"/>
      <c r="S85" s="60"/>
      <c r="T85" s="61"/>
    </row>
    <row r="86" spans="1:25" ht="14">
      <c r="A86" s="73" t="s">
        <v>21</v>
      </c>
      <c r="B86" s="57"/>
      <c r="C86" s="57"/>
      <c r="D86" s="60"/>
      <c r="E86" s="60"/>
      <c r="F86" s="60"/>
      <c r="G86" s="175"/>
      <c r="H86" s="174"/>
      <c r="I86" s="60"/>
      <c r="J86" s="60"/>
      <c r="K86" s="60"/>
      <c r="L86" s="60"/>
      <c r="M86" s="60"/>
      <c r="N86" s="60"/>
      <c r="O86" s="60"/>
      <c r="P86" s="168"/>
      <c r="Q86" s="60"/>
      <c r="R86" s="167"/>
      <c r="S86" s="60"/>
      <c r="T86" s="61"/>
    </row>
    <row r="87" spans="1:25" ht="14">
      <c r="A87" s="57" t="s">
        <v>60</v>
      </c>
      <c r="B87" s="57"/>
      <c r="C87" s="57" t="s">
        <v>83</v>
      </c>
      <c r="D87" s="60"/>
      <c r="E87" s="60"/>
      <c r="F87" s="60"/>
      <c r="G87" s="176"/>
      <c r="H87" s="174"/>
      <c r="I87" s="60"/>
      <c r="J87" s="60"/>
      <c r="K87" s="60"/>
      <c r="L87" s="60"/>
      <c r="M87" s="60"/>
      <c r="N87" s="60"/>
      <c r="O87" s="60"/>
      <c r="P87" s="168"/>
      <c r="Q87" s="60"/>
      <c r="R87" s="167"/>
      <c r="S87" s="60"/>
      <c r="T87" s="61"/>
    </row>
    <row r="88" spans="1:25" ht="14">
      <c r="A88" s="57" t="s">
        <v>61</v>
      </c>
      <c r="B88" s="57"/>
      <c r="C88" s="57" t="s">
        <v>84</v>
      </c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168"/>
      <c r="Q88" s="60"/>
      <c r="R88" s="167"/>
      <c r="S88" s="60"/>
      <c r="T88" s="61"/>
    </row>
    <row r="89" spans="1:25" ht="14">
      <c r="A89" s="57"/>
      <c r="B89" s="57"/>
      <c r="C89" s="57"/>
      <c r="D89" s="161"/>
      <c r="E89" s="151"/>
      <c r="F89" s="152"/>
      <c r="G89" s="74"/>
      <c r="H89" s="162"/>
      <c r="I89" s="151"/>
      <c r="J89" s="151"/>
      <c r="K89" s="157"/>
      <c r="L89" s="151"/>
      <c r="M89" s="157"/>
      <c r="N89" s="151"/>
      <c r="O89" s="151"/>
      <c r="P89" s="158"/>
      <c r="Q89" s="159"/>
      <c r="R89" s="62"/>
      <c r="S89" s="58"/>
      <c r="T89" s="63"/>
    </row>
    <row r="90" spans="1:25" ht="14">
      <c r="A90" s="57" t="s">
        <v>21</v>
      </c>
      <c r="B90" s="58"/>
      <c r="C90" s="58"/>
      <c r="D90" s="161"/>
      <c r="E90" s="151"/>
      <c r="F90" s="152"/>
      <c r="G90" s="74"/>
      <c r="H90" s="162"/>
      <c r="I90" s="151"/>
      <c r="J90" s="151"/>
      <c r="K90" s="157"/>
      <c r="L90" s="151"/>
      <c r="M90" s="157"/>
      <c r="N90" s="151"/>
      <c r="O90" s="151"/>
      <c r="P90" s="158"/>
      <c r="Q90" s="159"/>
      <c r="R90" s="62"/>
      <c r="S90" s="58"/>
      <c r="T90" s="63"/>
    </row>
    <row r="91" spans="1:25" ht="14">
      <c r="B91" s="57" t="s">
        <v>58</v>
      </c>
      <c r="C91" s="57"/>
      <c r="D91" s="58" t="s">
        <v>85</v>
      </c>
      <c r="E91" s="58"/>
      <c r="F91" s="58"/>
      <c r="G91" s="58"/>
      <c r="H91" s="58"/>
      <c r="I91" s="58"/>
      <c r="J91" s="58"/>
      <c r="K91" s="151"/>
      <c r="L91" s="151"/>
      <c r="M91" s="157"/>
      <c r="N91" s="151"/>
      <c r="O91" s="151"/>
      <c r="P91" s="158"/>
      <c r="Q91" s="159"/>
      <c r="R91" s="159"/>
      <c r="S91" s="159"/>
      <c r="T91" s="163"/>
    </row>
    <row r="92" spans="1:25" ht="14">
      <c r="A92" s="58"/>
      <c r="B92" s="57" t="s">
        <v>59</v>
      </c>
      <c r="C92" s="58"/>
      <c r="D92" s="161" t="s">
        <v>86</v>
      </c>
      <c r="E92" s="151"/>
      <c r="F92" s="74"/>
      <c r="G92" s="162"/>
      <c r="H92" s="151"/>
      <c r="I92" s="157"/>
      <c r="J92" s="151"/>
      <c r="K92" s="151"/>
      <c r="L92" s="151"/>
      <c r="M92" s="157"/>
      <c r="N92" s="151"/>
      <c r="O92" s="151"/>
      <c r="P92" s="158"/>
      <c r="Q92" s="159"/>
      <c r="R92" s="159"/>
      <c r="S92" s="159"/>
      <c r="T92" s="163"/>
    </row>
    <row r="93" spans="1:25" ht="14">
      <c r="A93" s="57"/>
      <c r="B93" s="57"/>
      <c r="C93" s="57"/>
      <c r="D93" s="152"/>
      <c r="E93" s="152"/>
      <c r="F93" s="152"/>
      <c r="G93" s="153"/>
      <c r="H93" s="160"/>
      <c r="I93" s="155"/>
      <c r="J93" s="152"/>
      <c r="K93" s="152"/>
      <c r="L93" s="152"/>
      <c r="M93" s="152"/>
      <c r="N93" s="157"/>
      <c r="O93" s="151"/>
      <c r="P93" s="158"/>
      <c r="Q93" s="159"/>
      <c r="R93" s="159"/>
      <c r="S93" s="159"/>
      <c r="T93" s="163"/>
    </row>
    <row r="94" spans="1:25" ht="14">
      <c r="A94" s="57"/>
      <c r="B94" s="58"/>
      <c r="C94" s="58"/>
      <c r="D94" s="161"/>
      <c r="E94" s="151"/>
      <c r="F94" s="152"/>
      <c r="G94" s="74"/>
      <c r="H94" s="162"/>
      <c r="I94" s="151"/>
      <c r="J94" s="151"/>
      <c r="K94" s="157"/>
      <c r="L94" s="151"/>
      <c r="M94" s="157"/>
      <c r="N94" s="157"/>
      <c r="O94" s="151"/>
      <c r="P94" s="158"/>
      <c r="Q94" s="159"/>
      <c r="R94" s="62"/>
      <c r="S94" s="58"/>
      <c r="T94" s="63"/>
    </row>
    <row r="95" spans="1:25" ht="15.75" customHeight="1">
      <c r="B95" s="57"/>
      <c r="C95" s="57"/>
      <c r="D95" s="60"/>
      <c r="E95" s="60"/>
      <c r="F95" s="74"/>
      <c r="G95" s="162"/>
      <c r="H95" s="151"/>
      <c r="I95" s="157"/>
      <c r="J95" s="151"/>
      <c r="K95" s="151"/>
      <c r="L95" s="151"/>
      <c r="M95" s="151"/>
      <c r="N95" s="151"/>
      <c r="O95" s="78"/>
      <c r="P95" s="78"/>
      <c r="Q95" s="78"/>
      <c r="R95" s="78"/>
      <c r="S95" s="78"/>
      <c r="T95" s="78"/>
    </row>
    <row r="96" spans="1:25" ht="17.25" customHeight="1">
      <c r="A96" s="58"/>
      <c r="B96" s="57"/>
      <c r="C96" s="58"/>
      <c r="D96" s="60"/>
      <c r="E96" s="60"/>
      <c r="F96" s="60"/>
      <c r="G96" s="60"/>
      <c r="H96" s="60"/>
      <c r="I96" s="60"/>
      <c r="J96" s="60"/>
      <c r="K96" s="60"/>
      <c r="L96" s="151"/>
      <c r="M96" s="157"/>
      <c r="N96" s="151"/>
      <c r="O96" s="60"/>
      <c r="P96" s="60"/>
      <c r="Q96" s="60"/>
      <c r="R96" s="60"/>
      <c r="S96" s="60"/>
      <c r="T96" s="60"/>
    </row>
    <row r="97" spans="1:20" ht="14">
      <c r="A97" s="58"/>
      <c r="B97" s="57"/>
      <c r="C97" s="58"/>
      <c r="D97" s="60"/>
      <c r="E97" s="169"/>
      <c r="F97" s="60"/>
      <c r="G97" s="60"/>
      <c r="H97" s="60"/>
      <c r="I97" s="61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</row>
    <row r="98" spans="1:20" ht="22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7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</row>
    <row r="100" spans="1:20" ht="17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</row>
    <row r="101" spans="1:20" ht="14">
      <c r="A101" s="96"/>
      <c r="B101" s="59"/>
      <c r="C101" s="59"/>
      <c r="D101" s="152"/>
      <c r="E101" s="152"/>
      <c r="F101" s="152"/>
      <c r="G101" s="153"/>
      <c r="H101" s="156"/>
      <c r="I101" s="155"/>
      <c r="J101" s="152"/>
      <c r="K101" s="152"/>
      <c r="L101" s="152"/>
      <c r="M101" s="152"/>
      <c r="N101" s="157"/>
      <c r="O101" s="151"/>
      <c r="P101" s="158"/>
      <c r="Q101" s="159"/>
      <c r="R101" s="159"/>
      <c r="S101" s="159"/>
      <c r="T101" s="163"/>
    </row>
    <row r="102" spans="1:20" ht="17">
      <c r="A102" s="96" t="s">
        <v>45</v>
      </c>
      <c r="B102" s="59" t="s">
        <v>88</v>
      </c>
      <c r="C102" s="59"/>
      <c r="D102" s="152"/>
      <c r="E102" s="152"/>
      <c r="F102" s="152">
        <v>1329</v>
      </c>
      <c r="G102" s="153" t="s">
        <v>90</v>
      </c>
      <c r="H102" s="154" t="s">
        <v>14</v>
      </c>
      <c r="I102" s="202">
        <v>15</v>
      </c>
      <c r="J102" s="152"/>
      <c r="K102" s="152"/>
      <c r="L102" s="152"/>
      <c r="M102" s="152"/>
      <c r="N102" s="54"/>
      <c r="O102" s="54"/>
      <c r="P102" s="54"/>
      <c r="Q102" s="54"/>
      <c r="R102" s="54"/>
      <c r="S102" s="54"/>
      <c r="T102" s="54"/>
    </row>
    <row r="103" spans="1:20" ht="14">
      <c r="A103" s="96" t="s">
        <v>46</v>
      </c>
      <c r="B103" s="59" t="s">
        <v>65</v>
      </c>
      <c r="C103" s="59"/>
      <c r="D103" s="152"/>
      <c r="E103" s="152"/>
      <c r="F103" s="152">
        <v>1077</v>
      </c>
      <c r="G103" s="153" t="s">
        <v>89</v>
      </c>
      <c r="H103" s="156" t="s">
        <v>13</v>
      </c>
      <c r="I103" s="202">
        <v>19.5</v>
      </c>
      <c r="J103" s="152"/>
      <c r="K103" s="152"/>
      <c r="L103" s="152"/>
      <c r="M103" s="152"/>
      <c r="N103" s="157"/>
      <c r="O103" s="151"/>
      <c r="P103" s="158"/>
      <c r="Q103" s="159"/>
      <c r="R103" s="159"/>
      <c r="S103" s="159"/>
      <c r="T103" s="163"/>
    </row>
    <row r="104" spans="1:20" ht="14">
      <c r="A104" s="96" t="s">
        <v>47</v>
      </c>
      <c r="B104" s="59" t="s">
        <v>66</v>
      </c>
      <c r="C104" s="59"/>
      <c r="D104" s="152"/>
      <c r="E104" s="152"/>
      <c r="F104" s="152">
        <v>1083</v>
      </c>
      <c r="G104" s="153" t="s">
        <v>89</v>
      </c>
      <c r="H104" s="160" t="s">
        <v>57</v>
      </c>
      <c r="I104" s="202">
        <v>18</v>
      </c>
      <c r="J104" s="152"/>
      <c r="K104" s="152"/>
      <c r="L104" s="152"/>
      <c r="M104" s="152"/>
      <c r="N104" s="157"/>
      <c r="O104" s="151"/>
      <c r="P104" s="158"/>
      <c r="Q104" s="159"/>
      <c r="R104" s="159"/>
      <c r="S104" s="159"/>
      <c r="T104" s="163"/>
    </row>
    <row r="105" spans="1:20" ht="14">
      <c r="A105" s="96" t="s">
        <v>48</v>
      </c>
      <c r="B105" s="59" t="s">
        <v>88</v>
      </c>
      <c r="C105" s="59"/>
      <c r="D105" s="152"/>
      <c r="E105" s="152"/>
      <c r="F105" s="152">
        <v>1234</v>
      </c>
      <c r="G105" s="153" t="s">
        <v>55</v>
      </c>
      <c r="H105" s="160" t="s">
        <v>56</v>
      </c>
      <c r="I105" s="202">
        <v>20</v>
      </c>
      <c r="J105" s="152"/>
      <c r="K105" s="152"/>
      <c r="L105" s="152"/>
      <c r="M105" s="152"/>
      <c r="N105" s="151"/>
      <c r="O105" s="151"/>
      <c r="P105" s="158"/>
      <c r="Q105" s="159"/>
      <c r="R105" s="159"/>
      <c r="S105" s="159"/>
      <c r="T105" s="163"/>
    </row>
    <row r="106" spans="1:20" ht="14">
      <c r="A106" s="96" t="s">
        <v>49</v>
      </c>
      <c r="B106" s="59" t="s">
        <v>82</v>
      </c>
      <c r="C106" s="59"/>
      <c r="D106" s="152"/>
      <c r="E106" s="152"/>
      <c r="F106" s="152">
        <v>1429</v>
      </c>
      <c r="G106" s="153" t="s">
        <v>91</v>
      </c>
      <c r="H106" s="160" t="s">
        <v>56</v>
      </c>
      <c r="I106" s="202">
        <v>13.5</v>
      </c>
      <c r="J106" s="152"/>
      <c r="K106" s="152"/>
      <c r="L106" s="152"/>
      <c r="M106" s="152"/>
      <c r="N106" s="157"/>
      <c r="O106" s="151"/>
      <c r="P106" s="158"/>
      <c r="Q106" s="159"/>
      <c r="R106" s="159"/>
      <c r="S106" s="159"/>
      <c r="T106" s="163"/>
    </row>
    <row r="107" spans="1:20" ht="14">
      <c r="A107" s="96"/>
      <c r="B107" s="59"/>
      <c r="C107" s="57"/>
      <c r="D107" s="161"/>
      <c r="E107" s="151"/>
      <c r="F107" s="152"/>
      <c r="G107" s="74"/>
      <c r="H107" s="162"/>
      <c r="I107" s="151"/>
      <c r="J107" s="151"/>
      <c r="K107" s="157"/>
      <c r="L107" s="151"/>
      <c r="M107" s="157"/>
      <c r="N107" s="157"/>
      <c r="O107" s="151"/>
      <c r="P107" s="158"/>
      <c r="Q107" s="159"/>
      <c r="R107" s="159"/>
      <c r="S107" s="159"/>
      <c r="T107" s="163"/>
    </row>
    <row r="108" spans="1:20" ht="15.75" customHeight="1">
      <c r="A108" s="96"/>
      <c r="B108" s="59"/>
      <c r="C108" s="57"/>
      <c r="D108" s="161"/>
      <c r="E108" s="151"/>
      <c r="F108" s="152"/>
      <c r="G108" s="74"/>
      <c r="H108" s="162"/>
      <c r="I108" s="151"/>
      <c r="J108" s="151"/>
      <c r="K108" s="157"/>
      <c r="L108" s="151"/>
      <c r="M108" s="157"/>
      <c r="N108" s="151"/>
      <c r="O108" s="151"/>
      <c r="P108" s="158"/>
      <c r="Q108" s="159"/>
      <c r="R108" s="159"/>
      <c r="S108" s="159"/>
      <c r="T108" s="163"/>
    </row>
    <row r="109" spans="1:20" ht="15.75" customHeight="1">
      <c r="A109" s="96"/>
      <c r="B109" s="59"/>
      <c r="C109" s="57"/>
      <c r="D109" s="161"/>
      <c r="E109" s="151"/>
      <c r="F109" s="152"/>
      <c r="G109" s="74"/>
      <c r="H109" s="162"/>
      <c r="I109" s="151"/>
      <c r="J109" s="151"/>
      <c r="K109" s="157"/>
      <c r="L109" s="151"/>
      <c r="M109" s="157"/>
      <c r="N109" s="151"/>
      <c r="O109" s="151"/>
      <c r="P109" s="158"/>
      <c r="Q109" s="159"/>
      <c r="R109" s="159"/>
      <c r="S109" s="159"/>
      <c r="T109" s="163"/>
    </row>
    <row r="110" spans="1:20" ht="14">
      <c r="A110" s="96"/>
      <c r="B110" s="59"/>
      <c r="C110" s="59"/>
      <c r="D110" s="152"/>
      <c r="E110" s="152"/>
      <c r="F110" s="152"/>
      <c r="G110" s="153"/>
      <c r="H110" s="160"/>
      <c r="I110" s="155"/>
      <c r="J110" s="152"/>
      <c r="K110" s="152"/>
      <c r="L110" s="152"/>
      <c r="M110" s="152"/>
      <c r="N110" s="157"/>
      <c r="O110" s="151"/>
      <c r="P110" s="158"/>
      <c r="Q110" s="159"/>
      <c r="R110" s="159"/>
      <c r="S110" s="159"/>
      <c r="T110" s="163"/>
    </row>
    <row r="111" spans="1:20" ht="14">
      <c r="A111" s="96"/>
      <c r="B111" s="59"/>
      <c r="C111" s="57"/>
      <c r="D111" s="161"/>
      <c r="E111" s="151"/>
      <c r="F111" s="152"/>
      <c r="G111" s="74"/>
      <c r="H111" s="162"/>
      <c r="I111" s="151"/>
      <c r="J111" s="151"/>
      <c r="K111" s="157"/>
      <c r="L111" s="151"/>
      <c r="M111" s="157"/>
      <c r="N111" s="157"/>
      <c r="O111" s="151"/>
      <c r="P111" s="158"/>
      <c r="Q111" s="159"/>
      <c r="R111" s="62"/>
      <c r="S111" s="58"/>
      <c r="T111" s="63"/>
    </row>
    <row r="112" spans="1:20" ht="14">
      <c r="A112" s="96"/>
      <c r="B112" s="59"/>
      <c r="C112" s="57"/>
      <c r="D112" s="161"/>
      <c r="E112" s="151"/>
      <c r="F112" s="152"/>
      <c r="G112" s="74"/>
      <c r="H112" s="162"/>
      <c r="I112" s="151"/>
      <c r="J112" s="151"/>
      <c r="K112" s="157"/>
      <c r="L112" s="151"/>
      <c r="M112" s="157"/>
      <c r="N112" s="151"/>
      <c r="O112" s="151"/>
      <c r="P112" s="158"/>
      <c r="Q112" s="159"/>
      <c r="R112" s="62"/>
      <c r="S112" s="58"/>
      <c r="T112" s="63"/>
    </row>
    <row r="113" spans="1:20" ht="14">
      <c r="A113" s="96"/>
      <c r="B113" s="59"/>
      <c r="C113" s="57"/>
      <c r="D113" s="161"/>
      <c r="E113" s="151"/>
      <c r="F113" s="152"/>
      <c r="G113" s="74"/>
      <c r="H113" s="162"/>
      <c r="I113" s="151"/>
      <c r="J113" s="151"/>
      <c r="K113" s="157"/>
      <c r="L113" s="151"/>
      <c r="M113" s="157"/>
      <c r="N113" s="151"/>
      <c r="O113" s="151"/>
      <c r="P113" s="158"/>
      <c r="Q113" s="159"/>
      <c r="R113" s="62"/>
      <c r="S113" s="58"/>
      <c r="T113" s="63"/>
    </row>
    <row r="114" spans="1:20" ht="15">
      <c r="A114" s="173"/>
      <c r="B114" s="177"/>
      <c r="C114" s="174"/>
      <c r="D114" s="60"/>
      <c r="E114" s="60"/>
      <c r="F114" s="60"/>
      <c r="G114" s="176"/>
      <c r="H114" s="174"/>
      <c r="I114" s="60"/>
      <c r="J114" s="60"/>
      <c r="K114" s="60"/>
      <c r="L114" s="60"/>
      <c r="M114" s="60"/>
      <c r="N114" s="60"/>
      <c r="O114" s="60"/>
      <c r="P114" s="168"/>
      <c r="Q114" s="60"/>
      <c r="R114" s="167"/>
      <c r="S114" s="60"/>
      <c r="T114" s="61"/>
    </row>
    <row r="115" spans="1:20" ht="18">
      <c r="A115" s="75"/>
      <c r="B115" s="187"/>
      <c r="C115" s="171"/>
      <c r="D115" s="60"/>
      <c r="E115" s="60"/>
      <c r="F115" s="74"/>
      <c r="G115" s="162"/>
      <c r="H115" s="151"/>
      <c r="I115" s="157"/>
      <c r="J115" s="151"/>
      <c r="K115" s="151"/>
      <c r="L115" s="151"/>
      <c r="M115" s="151"/>
      <c r="N115" s="60"/>
      <c r="O115" s="60"/>
      <c r="P115" s="168"/>
      <c r="Q115" s="60"/>
      <c r="R115" s="167"/>
      <c r="S115" s="60"/>
      <c r="T115" s="61"/>
    </row>
    <row r="116" spans="1:20" ht="14">
      <c r="A116" s="188"/>
      <c r="B116" s="187"/>
      <c r="C116" s="172"/>
      <c r="D116" s="60"/>
      <c r="E116" s="60"/>
      <c r="F116" s="60"/>
      <c r="G116" s="60"/>
      <c r="H116" s="60"/>
      <c r="I116" s="60"/>
      <c r="J116" s="60"/>
      <c r="K116" s="60"/>
      <c r="L116" s="151"/>
      <c r="M116" s="157"/>
      <c r="N116" s="78"/>
      <c r="O116" s="78"/>
      <c r="P116" s="164"/>
      <c r="Q116" s="78"/>
      <c r="R116" s="165"/>
      <c r="S116" s="78"/>
      <c r="T116" s="166"/>
    </row>
    <row r="117" spans="1:20" ht="18">
      <c r="A117" s="75" t="s">
        <v>62</v>
      </c>
      <c r="B117" s="187"/>
      <c r="C117" s="171"/>
      <c r="D117" s="60"/>
      <c r="E117" s="60"/>
      <c r="F117" s="74"/>
      <c r="G117" s="162"/>
      <c r="H117" s="151"/>
      <c r="I117" s="157"/>
      <c r="J117" s="151"/>
      <c r="K117" s="151"/>
      <c r="L117" s="151"/>
      <c r="M117" s="60"/>
      <c r="N117" s="60"/>
      <c r="O117" s="60"/>
      <c r="P117" s="168"/>
      <c r="Q117" s="60"/>
      <c r="R117" s="167"/>
      <c r="S117" s="60"/>
      <c r="T117" s="61"/>
    </row>
    <row r="118" spans="1:20" ht="14">
      <c r="A118" s="188" t="s">
        <v>63</v>
      </c>
      <c r="B118" s="187"/>
      <c r="C118" s="172"/>
      <c r="D118" s="60"/>
      <c r="E118" s="60"/>
      <c r="F118" s="60"/>
      <c r="G118" s="60"/>
      <c r="H118" s="60"/>
      <c r="I118" s="60"/>
      <c r="J118" s="60"/>
      <c r="K118" s="60"/>
      <c r="L118" s="151"/>
      <c r="M118" s="60"/>
      <c r="N118" s="60"/>
      <c r="O118" s="60"/>
      <c r="P118" s="168"/>
      <c r="Q118" s="60"/>
      <c r="R118" s="167"/>
      <c r="S118" s="60"/>
      <c r="T118" s="61"/>
    </row>
    <row r="119" spans="1:20" ht="14">
      <c r="A119" s="80">
        <v>1083</v>
      </c>
      <c r="B119" s="76"/>
      <c r="C119" s="61" t="s">
        <v>87</v>
      </c>
      <c r="D119" s="60"/>
      <c r="E119" s="169"/>
      <c r="F119" s="60"/>
      <c r="G119" s="60"/>
      <c r="H119" s="60"/>
      <c r="I119" s="61" t="s">
        <v>53</v>
      </c>
      <c r="J119" s="60"/>
      <c r="K119" s="60"/>
      <c r="L119" s="60"/>
      <c r="M119" s="60"/>
      <c r="N119" s="60"/>
      <c r="O119" s="60"/>
      <c r="P119" s="168"/>
      <c r="Q119" s="60"/>
      <c r="R119" s="167"/>
      <c r="S119" s="60"/>
      <c r="T119" s="61"/>
    </row>
    <row r="120" spans="1:20" ht="15">
      <c r="A120" s="60"/>
      <c r="B120" s="17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168"/>
      <c r="Q120" s="60"/>
      <c r="R120" s="167"/>
      <c r="S120" s="60"/>
      <c r="T120" s="61"/>
    </row>
    <row r="121" spans="1:20" ht="18">
      <c r="A121" s="75"/>
      <c r="B121" s="171"/>
      <c r="C121" s="171"/>
      <c r="D121" s="61"/>
      <c r="E121" s="61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166"/>
    </row>
    <row r="122" spans="1:20" ht="18">
      <c r="A122" s="75" t="s">
        <v>19</v>
      </c>
      <c r="B122" s="171"/>
      <c r="C122" s="171"/>
      <c r="D122" s="61"/>
      <c r="E122" s="61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166"/>
    </row>
    <row r="123" spans="1:20" ht="15">
      <c r="A123" s="173" t="s">
        <v>114</v>
      </c>
      <c r="B123" s="77" t="s">
        <v>54</v>
      </c>
      <c r="C123" s="174" t="s">
        <v>92</v>
      </c>
      <c r="D123" s="60"/>
      <c r="E123" s="60"/>
      <c r="F123" s="60"/>
      <c r="G123" s="176" t="s">
        <v>93</v>
      </c>
      <c r="H123" s="174" t="s">
        <v>94</v>
      </c>
      <c r="I123" s="60"/>
      <c r="J123" s="60"/>
      <c r="K123" s="60"/>
      <c r="L123" s="60"/>
      <c r="M123" s="60"/>
      <c r="N123" s="60"/>
      <c r="O123" s="60"/>
      <c r="P123" s="168"/>
      <c r="Q123" s="60"/>
      <c r="R123" s="167"/>
      <c r="S123" s="60"/>
      <c r="T123" s="61"/>
    </row>
    <row r="124" spans="1:20" ht="15">
      <c r="A124" s="173">
        <v>20</v>
      </c>
      <c r="B124" s="177" t="s">
        <v>15</v>
      </c>
      <c r="C124" s="174" t="s">
        <v>95</v>
      </c>
      <c r="D124" s="60"/>
      <c r="E124" s="60"/>
      <c r="F124" s="60"/>
      <c r="G124" s="176" t="s">
        <v>99</v>
      </c>
      <c r="H124" s="174" t="s">
        <v>104</v>
      </c>
      <c r="I124" s="60"/>
      <c r="J124" s="60"/>
      <c r="K124" s="60"/>
      <c r="L124" s="60"/>
      <c r="M124" s="60"/>
      <c r="N124" s="60"/>
      <c r="O124" s="60"/>
      <c r="P124" s="168"/>
      <c r="Q124" s="60"/>
      <c r="R124" s="167"/>
      <c r="S124" s="60"/>
      <c r="T124" s="61"/>
    </row>
    <row r="125" spans="1:20" ht="15">
      <c r="A125" s="173">
        <v>20</v>
      </c>
      <c r="B125" s="177" t="s">
        <v>33</v>
      </c>
      <c r="C125" s="174" t="s">
        <v>97</v>
      </c>
      <c r="D125" s="60"/>
      <c r="E125" s="60"/>
      <c r="F125" s="60"/>
      <c r="G125" s="176" t="s">
        <v>100</v>
      </c>
      <c r="H125" s="174" t="s">
        <v>105</v>
      </c>
      <c r="I125" s="60"/>
      <c r="J125" s="60"/>
      <c r="K125" s="60"/>
      <c r="L125" s="60"/>
      <c r="M125" s="60"/>
      <c r="N125" s="60"/>
      <c r="O125" s="60"/>
      <c r="P125" s="168"/>
      <c r="Q125" s="60"/>
      <c r="R125" s="167"/>
      <c r="S125" s="60"/>
      <c r="T125" s="61"/>
    </row>
    <row r="126" spans="1:20" ht="15">
      <c r="A126" s="173">
        <v>20</v>
      </c>
      <c r="B126" s="177" t="s">
        <v>34</v>
      </c>
      <c r="C126" s="174" t="s">
        <v>96</v>
      </c>
      <c r="D126" s="60"/>
      <c r="E126" s="60"/>
      <c r="F126" s="60"/>
      <c r="G126" s="176" t="s">
        <v>101</v>
      </c>
      <c r="H126" s="174" t="s">
        <v>106</v>
      </c>
      <c r="I126" s="60"/>
      <c r="J126" s="60"/>
      <c r="K126" s="60"/>
      <c r="L126" s="60"/>
      <c r="M126" s="60"/>
      <c r="N126" s="60"/>
      <c r="O126" s="60"/>
      <c r="P126" s="168"/>
      <c r="Q126" s="60"/>
      <c r="R126" s="167"/>
      <c r="S126" s="60"/>
      <c r="T126" s="60"/>
    </row>
    <row r="127" spans="1:20" ht="15">
      <c r="A127" s="80">
        <v>20</v>
      </c>
      <c r="B127" s="177" t="s">
        <v>33</v>
      </c>
      <c r="C127" s="174" t="s">
        <v>98</v>
      </c>
      <c r="D127" s="60"/>
      <c r="E127" s="60"/>
      <c r="F127" s="60"/>
      <c r="G127" s="176" t="s">
        <v>102</v>
      </c>
      <c r="H127" s="174" t="s">
        <v>82</v>
      </c>
      <c r="I127" s="60"/>
      <c r="J127" s="60"/>
      <c r="K127" s="60"/>
      <c r="L127" s="60"/>
      <c r="M127" s="60"/>
      <c r="N127" s="60"/>
      <c r="O127" s="60"/>
      <c r="P127" s="168"/>
      <c r="Q127" s="60"/>
      <c r="R127" s="167"/>
      <c r="S127" s="60"/>
      <c r="T127" s="60"/>
    </row>
    <row r="128" spans="1:20" ht="15">
      <c r="A128" s="80">
        <v>20</v>
      </c>
      <c r="B128" s="77" t="s">
        <v>34</v>
      </c>
      <c r="C128" s="174" t="s">
        <v>12</v>
      </c>
      <c r="D128" s="60"/>
      <c r="E128" s="60"/>
      <c r="F128" s="60"/>
      <c r="G128" s="176" t="s">
        <v>103</v>
      </c>
      <c r="H128" s="174" t="s">
        <v>107</v>
      </c>
      <c r="I128" s="60"/>
      <c r="J128" s="60"/>
      <c r="K128" s="60"/>
      <c r="L128" s="60"/>
      <c r="M128" s="60"/>
      <c r="N128" s="60"/>
      <c r="O128" s="60"/>
      <c r="P128" s="168"/>
      <c r="Q128" s="60"/>
      <c r="R128" s="167"/>
      <c r="S128" s="60"/>
      <c r="T128" s="61"/>
    </row>
    <row r="129" spans="1:20" ht="15">
      <c r="A129" s="80">
        <v>19</v>
      </c>
      <c r="B129" s="177" t="s">
        <v>33</v>
      </c>
      <c r="C129" s="174" t="s">
        <v>108</v>
      </c>
      <c r="D129" s="60"/>
      <c r="E129" s="60"/>
      <c r="F129" s="60"/>
      <c r="G129" s="176" t="s">
        <v>110</v>
      </c>
      <c r="H129" s="174" t="s">
        <v>109</v>
      </c>
      <c r="I129" s="60"/>
      <c r="J129" s="60"/>
      <c r="K129" s="60"/>
      <c r="L129" s="60"/>
      <c r="M129" s="60"/>
      <c r="N129" s="60"/>
      <c r="O129" s="60"/>
      <c r="P129" s="168"/>
      <c r="Q129" s="60"/>
      <c r="R129" s="167"/>
      <c r="S129" s="60"/>
      <c r="T129" s="61"/>
    </row>
    <row r="130" spans="1:20" ht="15">
      <c r="A130" s="173">
        <v>18</v>
      </c>
      <c r="B130" s="77" t="s">
        <v>34</v>
      </c>
      <c r="C130" s="174" t="s">
        <v>111</v>
      </c>
      <c r="D130" s="60"/>
      <c r="E130" s="60"/>
      <c r="F130" s="60"/>
      <c r="G130" s="176" t="s">
        <v>112</v>
      </c>
      <c r="H130" s="174" t="s">
        <v>113</v>
      </c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1"/>
    </row>
    <row r="131" spans="1:20" ht="15">
      <c r="A131" s="173">
        <v>18</v>
      </c>
      <c r="B131" s="77" t="s">
        <v>34</v>
      </c>
      <c r="C131" s="174" t="s">
        <v>115</v>
      </c>
      <c r="D131" s="60"/>
      <c r="E131" s="60"/>
      <c r="F131" s="60"/>
      <c r="G131" s="176" t="s">
        <v>0</v>
      </c>
      <c r="H131" s="174" t="s">
        <v>88</v>
      </c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1"/>
    </row>
    <row r="132" spans="1:20" ht="15">
      <c r="A132" s="173"/>
      <c r="B132" s="177"/>
      <c r="C132" s="174"/>
      <c r="D132" s="60"/>
      <c r="E132" s="60"/>
      <c r="F132" s="60"/>
      <c r="G132" s="176"/>
      <c r="H132" s="174"/>
      <c r="I132" s="60"/>
      <c r="J132" s="60"/>
      <c r="K132" s="60"/>
      <c r="L132" s="60"/>
      <c r="M132" s="60"/>
      <c r="N132" s="60"/>
      <c r="O132" s="60"/>
      <c r="P132" s="168"/>
      <c r="Q132" s="60"/>
      <c r="R132" s="167"/>
      <c r="S132" s="60"/>
      <c r="T132" s="61"/>
    </row>
    <row r="133" spans="1:20" ht="18">
      <c r="A133" s="75" t="s">
        <v>20</v>
      </c>
      <c r="B133" s="178"/>
      <c r="C133" s="171"/>
      <c r="D133" s="60"/>
      <c r="E133" s="60"/>
      <c r="F133" s="78"/>
      <c r="G133" s="164"/>
      <c r="H133" s="78"/>
      <c r="I133" s="78"/>
      <c r="J133" s="78"/>
      <c r="K133" s="78"/>
      <c r="L133" s="78"/>
      <c r="M133" s="78"/>
      <c r="N133" s="78"/>
      <c r="O133" s="78"/>
      <c r="P133" s="164"/>
      <c r="Q133" s="78"/>
      <c r="R133" s="165"/>
      <c r="S133" s="78"/>
      <c r="T133" s="166"/>
    </row>
    <row r="134" spans="1:20" ht="15">
      <c r="A134" s="173">
        <v>20</v>
      </c>
      <c r="B134" s="177" t="s">
        <v>33</v>
      </c>
      <c r="C134" s="174" t="s">
        <v>7</v>
      </c>
      <c r="D134" s="60"/>
      <c r="E134" s="60"/>
      <c r="F134" s="60"/>
      <c r="G134" s="176" t="s">
        <v>2</v>
      </c>
      <c r="H134" s="174" t="s">
        <v>82</v>
      </c>
      <c r="I134" s="60"/>
      <c r="J134" s="60"/>
      <c r="K134" s="60"/>
      <c r="L134" s="60"/>
      <c r="M134" s="60"/>
      <c r="N134" s="60"/>
      <c r="O134" s="60"/>
      <c r="P134" s="168"/>
      <c r="Q134" s="60"/>
      <c r="R134" s="167"/>
      <c r="S134" s="60"/>
      <c r="T134" s="61"/>
    </row>
    <row r="135" spans="1:20" ht="15">
      <c r="A135" s="173">
        <v>20</v>
      </c>
      <c r="B135" s="77" t="s">
        <v>34</v>
      </c>
      <c r="C135" s="174" t="s">
        <v>4</v>
      </c>
      <c r="D135" s="60"/>
      <c r="E135" s="60"/>
      <c r="F135" s="60"/>
      <c r="G135" s="176" t="s">
        <v>5</v>
      </c>
      <c r="H135" s="174" t="s">
        <v>94</v>
      </c>
      <c r="I135" s="60"/>
      <c r="J135" s="60"/>
      <c r="K135" s="60"/>
      <c r="L135" s="60"/>
      <c r="M135" s="60"/>
      <c r="N135" s="60"/>
      <c r="O135" s="60"/>
      <c r="P135" s="168"/>
      <c r="Q135" s="60"/>
      <c r="R135" s="167"/>
      <c r="S135" s="60"/>
      <c r="T135" s="61"/>
    </row>
    <row r="136" spans="1:20" ht="15">
      <c r="A136" s="173">
        <v>19</v>
      </c>
      <c r="B136" s="177" t="s">
        <v>33</v>
      </c>
      <c r="C136" s="174" t="s">
        <v>8</v>
      </c>
      <c r="D136" s="60"/>
      <c r="E136" s="60"/>
      <c r="F136" s="60"/>
      <c r="G136" s="176" t="s">
        <v>93</v>
      </c>
      <c r="H136" s="174" t="s">
        <v>94</v>
      </c>
      <c r="I136" s="60"/>
      <c r="J136" s="60"/>
      <c r="K136" s="60"/>
      <c r="L136" s="60"/>
      <c r="M136" s="60"/>
      <c r="N136" s="60"/>
      <c r="O136" s="60"/>
      <c r="P136" s="168"/>
      <c r="Q136" s="60"/>
      <c r="R136" s="167"/>
      <c r="S136" s="60"/>
      <c r="T136" s="61"/>
    </row>
    <row r="137" spans="1:20" ht="15">
      <c r="A137" s="80">
        <v>18</v>
      </c>
      <c r="B137" s="177" t="s">
        <v>33</v>
      </c>
      <c r="C137" s="174" t="s">
        <v>9</v>
      </c>
      <c r="D137" s="60"/>
      <c r="E137" s="60"/>
      <c r="F137" s="60"/>
      <c r="G137" s="176" t="s">
        <v>100</v>
      </c>
      <c r="H137" s="174" t="s">
        <v>105</v>
      </c>
      <c r="I137" s="60"/>
      <c r="J137" s="60"/>
      <c r="K137" s="60"/>
      <c r="L137" s="60"/>
      <c r="M137" s="60"/>
      <c r="N137" s="60"/>
      <c r="O137" s="60"/>
      <c r="P137" s="168"/>
      <c r="Q137" s="60"/>
      <c r="R137" s="167"/>
      <c r="S137" s="60"/>
      <c r="T137" s="61"/>
    </row>
    <row r="138" spans="1:20" ht="15">
      <c r="A138" s="173">
        <v>18</v>
      </c>
      <c r="B138" s="177" t="s">
        <v>34</v>
      </c>
      <c r="C138" s="174" t="s">
        <v>10</v>
      </c>
      <c r="D138" s="60"/>
      <c r="E138" s="60"/>
      <c r="F138" s="60"/>
      <c r="G138" s="176" t="s">
        <v>0</v>
      </c>
      <c r="H138" s="174" t="s">
        <v>88</v>
      </c>
      <c r="I138" s="60"/>
      <c r="J138" s="60"/>
      <c r="K138" s="60"/>
      <c r="L138" s="60"/>
      <c r="M138" s="60"/>
      <c r="N138" s="60"/>
      <c r="O138" s="60"/>
      <c r="P138" s="168"/>
      <c r="Q138" s="60"/>
      <c r="R138" s="167"/>
      <c r="S138" s="60"/>
      <c r="T138" s="61"/>
    </row>
    <row r="139" spans="1:20" ht="15">
      <c r="A139" s="173">
        <v>17.5</v>
      </c>
      <c r="B139" s="177" t="s">
        <v>34</v>
      </c>
      <c r="C139" s="174" t="s">
        <v>1</v>
      </c>
      <c r="D139" s="60"/>
      <c r="E139" s="60"/>
      <c r="F139" s="60"/>
      <c r="G139" s="176" t="s">
        <v>6</v>
      </c>
      <c r="H139" s="174" t="s">
        <v>3</v>
      </c>
      <c r="I139" s="60"/>
      <c r="J139" s="60"/>
      <c r="K139" s="60"/>
      <c r="L139" s="60"/>
      <c r="M139" s="60"/>
      <c r="N139" s="60"/>
      <c r="O139" s="60"/>
      <c r="P139" s="168"/>
      <c r="Q139" s="60"/>
      <c r="R139" s="167"/>
      <c r="S139" s="60"/>
      <c r="T139" s="61"/>
    </row>
    <row r="140" spans="1:20" ht="15">
      <c r="A140" s="173">
        <v>17</v>
      </c>
      <c r="B140" s="177" t="s">
        <v>33</v>
      </c>
      <c r="C140" s="174" t="s">
        <v>11</v>
      </c>
      <c r="D140" s="60"/>
      <c r="E140" s="60"/>
      <c r="F140" s="60"/>
      <c r="G140" s="176" t="s">
        <v>0</v>
      </c>
      <c r="H140" s="174" t="s">
        <v>88</v>
      </c>
      <c r="I140" s="60"/>
      <c r="J140" s="60"/>
      <c r="K140" s="60"/>
      <c r="L140" s="60"/>
      <c r="M140" s="60"/>
      <c r="N140" s="60"/>
      <c r="O140" s="60"/>
      <c r="P140" s="168"/>
      <c r="Q140" s="60"/>
      <c r="R140" s="167"/>
      <c r="S140" s="60"/>
      <c r="T140" s="61"/>
    </row>
  </sheetData>
  <sheetCalcPr fullCalcOnLoad="1"/>
  <mergeCells count="53">
    <mergeCell ref="D55:F55"/>
    <mergeCell ref="G55:I55"/>
    <mergeCell ref="P55:T55"/>
    <mergeCell ref="J55:L55"/>
    <mergeCell ref="M55:O55"/>
    <mergeCell ref="W80:W82"/>
    <mergeCell ref="X55:Y55"/>
    <mergeCell ref="U55:V55"/>
    <mergeCell ref="W71:W73"/>
    <mergeCell ref="W74:W76"/>
    <mergeCell ref="W77:W79"/>
    <mergeCell ref="W62:W64"/>
    <mergeCell ref="W65:W67"/>
    <mergeCell ref="W68:W70"/>
    <mergeCell ref="W59:W61"/>
    <mergeCell ref="W43:W45"/>
    <mergeCell ref="W46:W48"/>
    <mergeCell ref="W49:W51"/>
    <mergeCell ref="W52:W54"/>
    <mergeCell ref="W56:W58"/>
    <mergeCell ref="W34:W36"/>
    <mergeCell ref="W37:W39"/>
    <mergeCell ref="W40:W42"/>
    <mergeCell ref="U9:V9"/>
    <mergeCell ref="W13:W15"/>
    <mergeCell ref="W16:W18"/>
    <mergeCell ref="W19:W21"/>
    <mergeCell ref="W22:W24"/>
    <mergeCell ref="W25:W27"/>
    <mergeCell ref="W28:W30"/>
    <mergeCell ref="W31:W33"/>
    <mergeCell ref="AA9:AC9"/>
    <mergeCell ref="AA8:AC8"/>
    <mergeCell ref="AE8:AG8"/>
    <mergeCell ref="AE9:AG9"/>
    <mergeCell ref="W10:W12"/>
    <mergeCell ref="X9:Y9"/>
    <mergeCell ref="A98:T98"/>
    <mergeCell ref="A99:T99"/>
    <mergeCell ref="A100:T100"/>
    <mergeCell ref="C2:M2"/>
    <mergeCell ref="P9:T9"/>
    <mergeCell ref="C6:M6"/>
    <mergeCell ref="C7:M7"/>
    <mergeCell ref="A9:C9"/>
    <mergeCell ref="C3:M3"/>
    <mergeCell ref="C5:M5"/>
    <mergeCell ref="C4:M4"/>
    <mergeCell ref="D9:F9"/>
    <mergeCell ref="G9:I9"/>
    <mergeCell ref="J9:L9"/>
    <mergeCell ref="M9:O9"/>
    <mergeCell ref="A55:C55"/>
  </mergeCells>
  <phoneticPr fontId="22" type="noConversion"/>
  <printOptions horizontalCentered="1" verticalCentered="1"/>
  <pageMargins left="0.25" right="0.25" top="0.25" bottom="0.25" header="0.3" footer="0.3"/>
  <rowBreaks count="2" manualBreakCount="2">
    <brk id="54" max="19" man="1"/>
    <brk id="97" max="19" man="1"/>
  </rowBreaks>
  <ignoredErrors>
    <ignoredError sqref="AC33" formula="1"/>
  </ignoredErrors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31"/>
  <sheetViews>
    <sheetView workbookViewId="0">
      <selection activeCell="G30" sqref="G30"/>
    </sheetView>
  </sheetViews>
  <sheetFormatPr baseColWidth="10" defaultColWidth="8.83203125" defaultRowHeight="14"/>
  <cols>
    <col min="2" max="2" width="26.1640625" style="37" bestFit="1" customWidth="1"/>
  </cols>
  <sheetData>
    <row r="1" spans="1:6">
      <c r="A1" s="35" t="s">
        <v>23</v>
      </c>
      <c r="B1" s="34" t="s">
        <v>24</v>
      </c>
      <c r="C1" s="36" t="s">
        <v>29</v>
      </c>
      <c r="D1" s="33" t="s">
        <v>30</v>
      </c>
      <c r="E1" s="33" t="s">
        <v>31</v>
      </c>
      <c r="F1" s="34" t="s">
        <v>32</v>
      </c>
    </row>
    <row r="2" spans="1:6">
      <c r="A2" s="118">
        <f>'Tab Summary'!A10</f>
        <v>1062</v>
      </c>
      <c r="B2" s="119" t="str">
        <f>'Tab Summary'!A11</f>
        <v>Eastern Kentucky</v>
      </c>
      <c r="C2" s="120">
        <f t="shared" ref="C2:C31" si="0">D2+E2+F2</f>
        <v>0</v>
      </c>
      <c r="D2" s="126"/>
      <c r="E2" s="126"/>
      <c r="F2" s="127"/>
    </row>
    <row r="3" spans="1:6">
      <c r="A3" s="118">
        <f>'Tab Summary'!A13</f>
        <v>1063</v>
      </c>
      <c r="B3" s="121" t="str">
        <f>'Tab Summary'!A14</f>
        <v>Eastern Kentucky</v>
      </c>
      <c r="C3" s="120">
        <f t="shared" si="0"/>
        <v>0</v>
      </c>
      <c r="D3" s="126"/>
      <c r="E3" s="126"/>
      <c r="F3" s="127"/>
    </row>
    <row r="4" spans="1:6">
      <c r="A4" s="118">
        <f>'Tab Summary'!A16</f>
        <v>1077</v>
      </c>
      <c r="B4" s="121" t="str">
        <f>'Tab Summary'!A17</f>
        <v>Miami University</v>
      </c>
      <c r="C4" s="120">
        <f t="shared" si="0"/>
        <v>0</v>
      </c>
      <c r="D4" s="126"/>
      <c r="E4" s="126"/>
      <c r="F4" s="127"/>
    </row>
    <row r="5" spans="1:6">
      <c r="A5" s="118">
        <f>'Tab Summary'!A19</f>
        <v>1078</v>
      </c>
      <c r="B5" s="121" t="str">
        <f>'Tab Summary'!A20</f>
        <v>Miami University</v>
      </c>
      <c r="C5" s="120">
        <f t="shared" si="0"/>
        <v>0</v>
      </c>
      <c r="D5" s="128"/>
      <c r="E5" s="128"/>
      <c r="F5" s="129"/>
    </row>
    <row r="6" spans="1:6">
      <c r="A6" s="118">
        <f>'Tab Summary'!A22</f>
        <v>1083</v>
      </c>
      <c r="B6" s="121" t="str">
        <f>'Tab Summary'!A23</f>
        <v>Alabama-Birmingham</v>
      </c>
      <c r="C6" s="120">
        <f t="shared" si="0"/>
        <v>0</v>
      </c>
      <c r="D6" s="126"/>
      <c r="E6" s="126"/>
      <c r="F6" s="127"/>
    </row>
    <row r="7" spans="1:6">
      <c r="A7" s="118">
        <f>'Tab Summary'!A25</f>
        <v>1117</v>
      </c>
      <c r="B7" s="121" t="str">
        <f>'Tab Summary'!A26</f>
        <v>Pittsburgh</v>
      </c>
      <c r="C7" s="120">
        <f t="shared" si="0"/>
        <v>0</v>
      </c>
      <c r="D7" s="126"/>
      <c r="E7" s="126"/>
      <c r="F7" s="127"/>
    </row>
    <row r="8" spans="1:6">
      <c r="A8" s="118">
        <f>'Tab Summary'!A28</f>
        <v>1132</v>
      </c>
      <c r="B8" s="121" t="str">
        <f>'Tab Summary'!A29</f>
        <v>South Carolina</v>
      </c>
      <c r="C8" s="120">
        <f t="shared" si="0"/>
        <v>0</v>
      </c>
      <c r="D8" s="126"/>
      <c r="E8" s="126"/>
      <c r="F8" s="127"/>
    </row>
    <row r="9" spans="1:6">
      <c r="A9" s="118">
        <f>'Tab Summary'!A31</f>
        <v>1133</v>
      </c>
      <c r="B9" s="121" t="str">
        <f>'Tab Summary'!A32</f>
        <v>South Carolina</v>
      </c>
      <c r="C9" s="120">
        <f t="shared" si="0"/>
        <v>0</v>
      </c>
      <c r="D9" s="126"/>
      <c r="E9" s="126"/>
      <c r="F9" s="127"/>
    </row>
    <row r="10" spans="1:6">
      <c r="A10" s="118">
        <f>'Tab Summary'!A34</f>
        <v>1143</v>
      </c>
      <c r="B10" s="121" t="str">
        <f>'Tab Summary'!A35</f>
        <v>Furman</v>
      </c>
      <c r="C10" s="120">
        <f t="shared" si="0"/>
        <v>0</v>
      </c>
      <c r="D10" s="126"/>
      <c r="E10" s="126"/>
      <c r="F10" s="127"/>
    </row>
    <row r="11" spans="1:6">
      <c r="A11" s="118">
        <f>'Tab Summary'!A37</f>
        <v>1162</v>
      </c>
      <c r="B11" s="121" t="str">
        <f>'Tab Summary'!A38</f>
        <v>Central Florida</v>
      </c>
      <c r="C11" s="120">
        <f t="shared" si="0"/>
        <v>0</v>
      </c>
      <c r="D11" s="126"/>
      <c r="E11" s="126"/>
      <c r="F11" s="127"/>
    </row>
    <row r="12" spans="1:6">
      <c r="A12" s="118">
        <f>'Tab Summary'!A40</f>
        <v>1163</v>
      </c>
      <c r="B12" s="121" t="str">
        <f>'Tab Summary'!A41</f>
        <v>Central Florida</v>
      </c>
      <c r="C12" s="120">
        <f t="shared" si="0"/>
        <v>0</v>
      </c>
      <c r="D12" s="126"/>
      <c r="E12" s="126"/>
      <c r="F12" s="127"/>
    </row>
    <row r="13" spans="1:6">
      <c r="A13" s="118">
        <f>'Tab Summary'!A43</f>
        <v>1191</v>
      </c>
      <c r="B13" s="121" t="str">
        <f>'Tab Summary'!A44</f>
        <v>Middle Tennessee</v>
      </c>
      <c r="C13" s="120">
        <f t="shared" si="0"/>
        <v>0</v>
      </c>
      <c r="D13" s="126"/>
      <c r="E13" s="126"/>
      <c r="F13" s="127"/>
    </row>
    <row r="14" spans="1:6">
      <c r="A14" s="118">
        <f>'Tab Summary'!A46</f>
        <v>1255</v>
      </c>
      <c r="B14" s="121" t="str">
        <f>'Tab Summary'!A47</f>
        <v>Georgia Tech</v>
      </c>
      <c r="C14" s="120">
        <f t="shared" si="0"/>
        <v>0</v>
      </c>
      <c r="D14" s="126"/>
      <c r="E14" s="126"/>
      <c r="F14" s="127"/>
    </row>
    <row r="15" spans="1:6">
      <c r="A15" s="118">
        <f>'Tab Summary'!A49</f>
        <v>1256</v>
      </c>
      <c r="B15" s="121" t="str">
        <f>'Tab Summary'!A50</f>
        <v>Bye-Buster Team</v>
      </c>
      <c r="C15" s="120">
        <f t="shared" si="0"/>
        <v>0</v>
      </c>
      <c r="D15" s="126"/>
      <c r="E15" s="126"/>
      <c r="F15" s="127"/>
    </row>
    <row r="16" spans="1:6">
      <c r="A16" s="118">
        <f>'Tab Summary'!A52</f>
        <v>1329</v>
      </c>
      <c r="B16" s="121" t="str">
        <f>'Tab Summary'!A53</f>
        <v>Duke</v>
      </c>
      <c r="C16" s="122">
        <f t="shared" si="0"/>
        <v>0</v>
      </c>
      <c r="D16" s="128"/>
      <c r="E16" s="128"/>
      <c r="F16" s="129"/>
    </row>
    <row r="17" spans="1:6">
      <c r="A17" s="118">
        <f>'Tab Summary'!A56</f>
        <v>1330</v>
      </c>
      <c r="B17" s="121" t="str">
        <f>'Tab Summary'!A57</f>
        <v>Duke</v>
      </c>
      <c r="C17" s="122">
        <f t="shared" si="0"/>
        <v>0</v>
      </c>
      <c r="D17" s="126"/>
      <c r="E17" s="126"/>
      <c r="F17" s="127"/>
    </row>
    <row r="18" spans="1:6">
      <c r="A18" s="118">
        <f>'Tab Summary'!A59</f>
        <v>1379</v>
      </c>
      <c r="B18" s="121" t="str">
        <f>'Tab Summary'!A60</f>
        <v>Georgia State</v>
      </c>
      <c r="C18" s="120">
        <f t="shared" si="0"/>
        <v>0</v>
      </c>
      <c r="D18" s="126"/>
      <c r="E18" s="126"/>
      <c r="F18" s="127"/>
    </row>
    <row r="19" spans="1:6">
      <c r="A19" s="118">
        <f>'Tab Summary'!A62</f>
        <v>1428</v>
      </c>
      <c r="B19" s="121" t="str">
        <f>'Tab Summary'!A63</f>
        <v>University of Georgia</v>
      </c>
      <c r="C19" s="120">
        <f t="shared" si="0"/>
        <v>0</v>
      </c>
      <c r="D19" s="126"/>
      <c r="E19" s="126"/>
      <c r="F19" s="127"/>
    </row>
    <row r="20" spans="1:6">
      <c r="A20" s="118">
        <f>'Tab Summary'!A65</f>
        <v>1429</v>
      </c>
      <c r="B20" s="121" t="str">
        <f>'Tab Summary'!A66</f>
        <v>University of Georgia</v>
      </c>
      <c r="C20" s="120">
        <f t="shared" si="0"/>
        <v>0</v>
      </c>
      <c r="D20" s="126"/>
      <c r="E20" s="126"/>
      <c r="F20" s="127"/>
    </row>
    <row r="21" spans="1:6">
      <c r="A21" s="118">
        <f>'Tab Summary'!A68</f>
        <v>1437</v>
      </c>
      <c r="B21" s="121" t="str">
        <f>'Tab Summary'!A69</f>
        <v>Florida</v>
      </c>
      <c r="C21" s="120">
        <f t="shared" si="0"/>
        <v>0</v>
      </c>
      <c r="D21" s="126"/>
      <c r="E21" s="126"/>
      <c r="F21" s="127"/>
    </row>
    <row r="22" spans="1:6">
      <c r="A22" s="123">
        <f>'Tab Summary'!A71</f>
        <v>1447</v>
      </c>
      <c r="B22" s="124" t="str">
        <f>'Tab Summary'!A72</f>
        <v>Kennesaw State</v>
      </c>
      <c r="C22" s="122">
        <f t="shared" si="0"/>
        <v>0</v>
      </c>
      <c r="D22" s="128"/>
      <c r="E22" s="128"/>
      <c r="F22" s="129"/>
    </row>
    <row r="23" spans="1:6">
      <c r="A23" s="118">
        <f>'Tab Summary'!A74</f>
        <v>1448</v>
      </c>
      <c r="B23" s="121" t="str">
        <f>'Tab Summary'!A75</f>
        <v>Kennesaw State</v>
      </c>
      <c r="C23" s="120">
        <f t="shared" si="0"/>
        <v>0</v>
      </c>
      <c r="D23" s="126"/>
      <c r="E23" s="126"/>
      <c r="F23" s="127"/>
    </row>
    <row r="24" spans="1:6">
      <c r="A24" s="118">
        <f>'Tab Summary'!A77</f>
        <v>1500</v>
      </c>
      <c r="B24" s="121" t="str">
        <f>'Tab Summary'!A78</f>
        <v>Emory</v>
      </c>
      <c r="C24" s="120">
        <f t="shared" si="0"/>
        <v>0</v>
      </c>
      <c r="D24" s="126"/>
      <c r="E24" s="126"/>
      <c r="F24" s="127"/>
    </row>
    <row r="25" spans="1:6">
      <c r="A25" s="118">
        <f>'Tab Summary'!A80</f>
        <v>1501</v>
      </c>
      <c r="B25" s="185" t="str">
        <f>'Tab Summary'!A81</f>
        <v>Emory</v>
      </c>
      <c r="C25" s="120">
        <f t="shared" si="0"/>
        <v>0</v>
      </c>
      <c r="D25" s="189"/>
      <c r="E25" s="189"/>
      <c r="F25" s="127"/>
    </row>
    <row r="26" spans="1:6">
      <c r="A26" s="190" t="e">
        <f>'Tab Summary'!#REF!</f>
        <v>#REF!</v>
      </c>
      <c r="B26" s="190" t="e">
        <f>'Tab Summary'!#REF!</f>
        <v>#REF!</v>
      </c>
      <c r="C26" s="120">
        <f>D26+E26+F26</f>
        <v>0</v>
      </c>
      <c r="D26" s="126"/>
      <c r="E26" s="126"/>
      <c r="F26" s="127"/>
    </row>
    <row r="27" spans="1:6">
      <c r="A27" s="191" t="e">
        <f>'Tab Summary'!#REF!</f>
        <v>#REF!</v>
      </c>
      <c r="B27" s="192" t="e">
        <f>'Tab Summary'!#REF!</f>
        <v>#REF!</v>
      </c>
      <c r="C27" s="120">
        <f t="shared" si="0"/>
        <v>0</v>
      </c>
      <c r="D27" s="189"/>
      <c r="E27" s="189"/>
      <c r="F27" s="127"/>
    </row>
    <row r="28" spans="1:6">
      <c r="A28" s="199" t="e">
        <f>'Tab Summary'!#REF!</f>
        <v>#REF!</v>
      </c>
      <c r="B28" s="193" t="e">
        <f>'Tab Summary'!#REF!</f>
        <v>#REF!</v>
      </c>
      <c r="C28" s="120">
        <f t="shared" si="0"/>
        <v>0</v>
      </c>
      <c r="D28" s="194"/>
      <c r="E28" s="194"/>
      <c r="F28" s="195"/>
    </row>
    <row r="29" spans="1:6">
      <c r="A29" s="199" t="e">
        <f>'Tab Summary'!#REF!</f>
        <v>#REF!</v>
      </c>
      <c r="B29" s="193" t="e">
        <f>'Tab Summary'!#REF!</f>
        <v>#REF!</v>
      </c>
      <c r="C29" s="120">
        <f t="shared" si="0"/>
        <v>0</v>
      </c>
      <c r="D29" s="194"/>
      <c r="E29" s="194"/>
      <c r="F29" s="195"/>
    </row>
    <row r="30" spans="1:6">
      <c r="A30" s="199" t="e">
        <f>'Tab Summary'!#REF!</f>
        <v>#REF!</v>
      </c>
      <c r="B30" s="193" t="e">
        <f>'Tab Summary'!#REF!</f>
        <v>#REF!</v>
      </c>
      <c r="C30" s="120">
        <f t="shared" si="0"/>
        <v>0</v>
      </c>
      <c r="D30" s="194"/>
      <c r="E30" s="194"/>
      <c r="F30" s="195"/>
    </row>
    <row r="31" spans="1:6">
      <c r="A31" s="200" t="e">
        <f>'Tab Summary'!#REF!</f>
        <v>#REF!</v>
      </c>
      <c r="B31" s="196" t="e">
        <f>'Tab Summary'!#REF!</f>
        <v>#REF!</v>
      </c>
      <c r="C31" s="125">
        <f t="shared" si="0"/>
        <v>0</v>
      </c>
      <c r="D31" s="197"/>
      <c r="E31" s="197"/>
      <c r="F31" s="198"/>
    </row>
  </sheetData>
  <sheetCalcPr fullCalcOnLoad="1"/>
  <sheetProtection password="E765" sheet="1" objects="1" scenarios="1"/>
  <autoFilter ref="A1:C25"/>
  <sortState ref="A2:C25">
    <sortCondition ref="C3:C25"/>
  </sortState>
  <phoneticPr fontId="22" type="noConversion"/>
  <pageMargins left="0.7" right="0.7" top="0.75" bottom="0.75" header="0.3" footer="0.3"/>
  <ignoredErrors>
    <ignoredError sqref="C2:C27 C28:C31" emptyCellReference="1"/>
  </ignoredErrors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 Summary</vt:lpstr>
      <vt:lpstr>Spirit of AMTA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Warihay</dc:creator>
  <cp:lastModifiedBy>Owner1</cp:lastModifiedBy>
  <cp:lastPrinted>2012-01-19T05:18:36Z</cp:lastPrinted>
  <dcterms:created xsi:type="dcterms:W3CDTF">2009-03-20T13:22:12Z</dcterms:created>
  <dcterms:modified xsi:type="dcterms:W3CDTF">2012-04-20T01:20:39Z</dcterms:modified>
</cp:coreProperties>
</file>